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waleed/Desktop/"/>
    </mc:Choice>
  </mc:AlternateContent>
  <bookViews>
    <workbookView xWindow="0" yWindow="0" windowWidth="28800" windowHeight="18000" tabRatio="500"/>
  </bookViews>
  <sheets>
    <sheet name="Sheet1" sheetId="1" r:id="rId1"/>
  </sheets>
  <externalReferences>
    <externalReference r:id="rId2"/>
  </externalReferenc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6" i="1" l="1"/>
  <c r="C86" i="1"/>
  <c r="F42" i="1"/>
  <c r="F105" i="1"/>
  <c r="E42" i="1"/>
  <c r="E105" i="1"/>
  <c r="D42" i="1"/>
  <c r="D105" i="1"/>
  <c r="C42" i="1"/>
  <c r="C105" i="1"/>
  <c r="B42" i="1"/>
  <c r="B105" i="1"/>
  <c r="F104" i="1"/>
  <c r="E104" i="1"/>
  <c r="D104" i="1"/>
  <c r="C104" i="1"/>
  <c r="B104" i="1"/>
  <c r="F96" i="1"/>
  <c r="E96" i="1"/>
  <c r="D96" i="1"/>
  <c r="C96" i="1"/>
  <c r="F73" i="1"/>
  <c r="F95" i="1"/>
  <c r="E73" i="1"/>
  <c r="E95" i="1"/>
  <c r="D73" i="1"/>
  <c r="D95" i="1"/>
  <c r="C73" i="1"/>
  <c r="C95" i="1"/>
  <c r="B73" i="1"/>
  <c r="B95" i="1"/>
  <c r="F55" i="1"/>
  <c r="F63" i="1"/>
  <c r="F94" i="1"/>
  <c r="E55" i="1"/>
  <c r="E63" i="1"/>
  <c r="E94" i="1"/>
  <c r="D55" i="1"/>
  <c r="D63" i="1"/>
  <c r="D94" i="1"/>
  <c r="C55" i="1"/>
  <c r="C63" i="1"/>
  <c r="C94" i="1"/>
  <c r="B55" i="1"/>
  <c r="B63" i="1"/>
  <c r="B94" i="1"/>
  <c r="F93" i="1"/>
  <c r="E93" i="1"/>
  <c r="D93" i="1"/>
  <c r="C93" i="1"/>
  <c r="F92" i="1"/>
  <c r="E92" i="1"/>
  <c r="D92" i="1"/>
  <c r="C92" i="1"/>
  <c r="B92" i="1"/>
  <c r="F68" i="1"/>
  <c r="F69" i="1"/>
  <c r="F91" i="1"/>
  <c r="E68" i="1"/>
  <c r="E69" i="1"/>
  <c r="E91" i="1"/>
  <c r="D68" i="1"/>
  <c r="D69" i="1"/>
  <c r="D91" i="1"/>
  <c r="C68" i="1"/>
  <c r="C69" i="1"/>
  <c r="C91" i="1"/>
  <c r="B68" i="1"/>
  <c r="B69" i="1"/>
  <c r="B91" i="1"/>
  <c r="F90" i="1"/>
  <c r="E90" i="1"/>
  <c r="D90" i="1"/>
  <c r="C90" i="1"/>
  <c r="B90" i="1"/>
  <c r="E86" i="1"/>
  <c r="E87" i="1"/>
  <c r="D86" i="1"/>
  <c r="D87" i="1"/>
  <c r="C87" i="1"/>
  <c r="B87" i="1"/>
  <c r="E84" i="1"/>
  <c r="E85" i="1"/>
  <c r="D84" i="1"/>
  <c r="D85" i="1"/>
  <c r="C84" i="1"/>
  <c r="C85" i="1"/>
  <c r="B84" i="1"/>
  <c r="B85" i="1"/>
  <c r="F81" i="1"/>
  <c r="E81" i="1"/>
  <c r="D81" i="1"/>
  <c r="C81" i="1"/>
  <c r="B81" i="1"/>
  <c r="F11" i="1"/>
  <c r="F80" i="1"/>
  <c r="E11" i="1"/>
  <c r="E80" i="1"/>
  <c r="D11" i="1"/>
  <c r="D80" i="1"/>
  <c r="C11" i="1"/>
  <c r="C80" i="1"/>
  <c r="B11" i="1"/>
  <c r="B80" i="1"/>
  <c r="F79" i="1"/>
  <c r="E79" i="1"/>
  <c r="D79" i="1"/>
  <c r="C79" i="1"/>
  <c r="B79" i="1"/>
  <c r="O73" i="1"/>
  <c r="N73" i="1"/>
  <c r="M73" i="1"/>
  <c r="L73" i="1"/>
  <c r="K73" i="1"/>
  <c r="J73" i="1"/>
  <c r="I73" i="1"/>
  <c r="H73" i="1"/>
  <c r="G73" i="1"/>
  <c r="O72" i="1"/>
  <c r="N72" i="1"/>
  <c r="M72" i="1"/>
  <c r="L72" i="1"/>
  <c r="K72" i="1"/>
  <c r="J72" i="1"/>
  <c r="I72" i="1"/>
  <c r="H72" i="1"/>
  <c r="G72" i="1"/>
  <c r="O71" i="1"/>
  <c r="N71" i="1"/>
  <c r="M71" i="1"/>
  <c r="L71" i="1"/>
  <c r="K71" i="1"/>
  <c r="J71" i="1"/>
  <c r="I71" i="1"/>
  <c r="H71" i="1"/>
  <c r="G71" i="1"/>
  <c r="O70" i="1"/>
  <c r="N70" i="1"/>
  <c r="M70" i="1"/>
  <c r="L70" i="1"/>
  <c r="K70" i="1"/>
  <c r="J70" i="1"/>
  <c r="I70" i="1"/>
  <c r="H70" i="1"/>
  <c r="G70" i="1"/>
  <c r="O69" i="1"/>
  <c r="N69" i="1"/>
  <c r="M69" i="1"/>
  <c r="L69" i="1"/>
  <c r="K69" i="1"/>
  <c r="J69" i="1"/>
  <c r="I69" i="1"/>
  <c r="H69" i="1"/>
  <c r="G69" i="1"/>
  <c r="O68" i="1"/>
  <c r="N68" i="1"/>
  <c r="M68" i="1"/>
  <c r="L68" i="1"/>
  <c r="K68" i="1"/>
  <c r="J68" i="1"/>
  <c r="I68" i="1"/>
  <c r="H68" i="1"/>
  <c r="G68" i="1"/>
  <c r="O67" i="1"/>
  <c r="N67" i="1"/>
  <c r="M67" i="1"/>
  <c r="L67" i="1"/>
  <c r="K67" i="1"/>
  <c r="J67" i="1"/>
  <c r="I67" i="1"/>
  <c r="H67" i="1"/>
  <c r="G67" i="1"/>
  <c r="O66" i="1"/>
  <c r="N66" i="1"/>
  <c r="M66" i="1"/>
  <c r="L66" i="1"/>
  <c r="K66" i="1"/>
  <c r="J66" i="1"/>
  <c r="I66" i="1"/>
  <c r="H66" i="1"/>
  <c r="G66" i="1"/>
  <c r="O63" i="1"/>
  <c r="N63" i="1"/>
  <c r="M63" i="1"/>
  <c r="L63" i="1"/>
  <c r="K63" i="1"/>
  <c r="J63" i="1"/>
  <c r="I63" i="1"/>
  <c r="H63" i="1"/>
  <c r="G63" i="1"/>
  <c r="O62" i="1"/>
  <c r="N62" i="1"/>
  <c r="M62" i="1"/>
  <c r="L62" i="1"/>
  <c r="K62" i="1"/>
  <c r="J62" i="1"/>
  <c r="I62" i="1"/>
  <c r="H62" i="1"/>
  <c r="G62" i="1"/>
  <c r="O61" i="1"/>
  <c r="N61" i="1"/>
  <c r="M61" i="1"/>
  <c r="L61" i="1"/>
  <c r="K61" i="1"/>
  <c r="J61" i="1"/>
  <c r="I61" i="1"/>
  <c r="H61" i="1"/>
  <c r="G61" i="1"/>
  <c r="F59" i="1"/>
  <c r="F60" i="1"/>
  <c r="O60" i="1"/>
  <c r="E59" i="1"/>
  <c r="E60" i="1"/>
  <c r="N60" i="1"/>
  <c r="D59" i="1"/>
  <c r="D60" i="1"/>
  <c r="M60" i="1"/>
  <c r="C59" i="1"/>
  <c r="C60" i="1"/>
  <c r="L60" i="1"/>
  <c r="B59" i="1"/>
  <c r="B60" i="1"/>
  <c r="K60" i="1"/>
  <c r="J60" i="1"/>
  <c r="I60" i="1"/>
  <c r="H60" i="1"/>
  <c r="G60" i="1"/>
  <c r="O59" i="1"/>
  <c r="N59" i="1"/>
  <c r="M59" i="1"/>
  <c r="L59" i="1"/>
  <c r="K59" i="1"/>
  <c r="J59" i="1"/>
  <c r="I59" i="1"/>
  <c r="H59" i="1"/>
  <c r="G59" i="1"/>
  <c r="O58" i="1"/>
  <c r="N58" i="1"/>
  <c r="M58" i="1"/>
  <c r="L58" i="1"/>
  <c r="K58" i="1"/>
  <c r="J58" i="1"/>
  <c r="I58" i="1"/>
  <c r="H58" i="1"/>
  <c r="G58" i="1"/>
  <c r="O55" i="1"/>
  <c r="N55" i="1"/>
  <c r="M55" i="1"/>
  <c r="L55" i="1"/>
  <c r="K55" i="1"/>
  <c r="J55" i="1"/>
  <c r="I55" i="1"/>
  <c r="H55" i="1"/>
  <c r="G55" i="1"/>
  <c r="O54" i="1"/>
  <c r="N54" i="1"/>
  <c r="M54" i="1"/>
  <c r="L54" i="1"/>
  <c r="K54" i="1"/>
  <c r="J54" i="1"/>
  <c r="I54" i="1"/>
  <c r="H54" i="1"/>
  <c r="G54" i="1"/>
  <c r="O53" i="1"/>
  <c r="N53" i="1"/>
  <c r="M53" i="1"/>
  <c r="L53" i="1"/>
  <c r="K53" i="1"/>
  <c r="J53" i="1"/>
  <c r="I53" i="1"/>
  <c r="H53" i="1"/>
  <c r="G53" i="1"/>
  <c r="O51" i="1"/>
  <c r="N51" i="1"/>
  <c r="M51" i="1"/>
  <c r="L51" i="1"/>
  <c r="K51" i="1"/>
  <c r="J51" i="1"/>
  <c r="I51" i="1"/>
  <c r="H51" i="1"/>
  <c r="G51" i="1"/>
  <c r="F49" i="1"/>
  <c r="O42" i="1"/>
  <c r="O47" i="1"/>
  <c r="O49" i="1"/>
  <c r="E49" i="1"/>
  <c r="N42" i="1"/>
  <c r="N47" i="1"/>
  <c r="N49" i="1"/>
  <c r="D49" i="1"/>
  <c r="M42" i="1"/>
  <c r="M47" i="1"/>
  <c r="M49" i="1"/>
  <c r="C49" i="1"/>
  <c r="L42" i="1"/>
  <c r="L47" i="1"/>
  <c r="L49" i="1"/>
  <c r="B49" i="1"/>
  <c r="K42" i="1"/>
  <c r="K47" i="1"/>
  <c r="K49" i="1"/>
  <c r="J49" i="1"/>
  <c r="I49" i="1"/>
  <c r="H49" i="1"/>
  <c r="G49" i="1"/>
  <c r="J47" i="1"/>
  <c r="I47" i="1"/>
  <c r="H47" i="1"/>
  <c r="G47" i="1"/>
  <c r="O46" i="1"/>
  <c r="N46" i="1"/>
  <c r="M46" i="1"/>
  <c r="L46" i="1"/>
  <c r="K46" i="1"/>
  <c r="J46" i="1"/>
  <c r="I46" i="1"/>
  <c r="H46" i="1"/>
  <c r="G46" i="1"/>
  <c r="O45" i="1"/>
  <c r="N45" i="1"/>
  <c r="M45" i="1"/>
  <c r="L45" i="1"/>
  <c r="K45" i="1"/>
  <c r="J45" i="1"/>
  <c r="I45" i="1"/>
  <c r="H45" i="1"/>
  <c r="G45" i="1"/>
  <c r="J42" i="1"/>
  <c r="I42" i="1"/>
  <c r="H42" i="1"/>
  <c r="G42" i="1"/>
  <c r="O41" i="1"/>
  <c r="N41" i="1"/>
  <c r="M41" i="1"/>
  <c r="L41" i="1"/>
  <c r="K41" i="1"/>
  <c r="J41" i="1"/>
  <c r="I41" i="1"/>
  <c r="H41" i="1"/>
  <c r="G41" i="1"/>
  <c r="O40" i="1"/>
  <c r="N40" i="1"/>
  <c r="M40" i="1"/>
  <c r="L40" i="1"/>
  <c r="K40" i="1"/>
  <c r="J40" i="1"/>
  <c r="I40" i="1"/>
  <c r="H40" i="1"/>
  <c r="G40" i="1"/>
  <c r="O39" i="1"/>
  <c r="N39" i="1"/>
  <c r="M39" i="1"/>
  <c r="L39" i="1"/>
  <c r="K39" i="1"/>
  <c r="J39" i="1"/>
  <c r="I39" i="1"/>
  <c r="H39" i="1"/>
  <c r="G39" i="1"/>
  <c r="O37" i="1"/>
  <c r="N37" i="1"/>
  <c r="M37" i="1"/>
  <c r="L37" i="1"/>
  <c r="K37" i="1"/>
  <c r="J37" i="1"/>
  <c r="I37" i="1"/>
  <c r="H37" i="1"/>
  <c r="G37" i="1"/>
  <c r="O36" i="1"/>
  <c r="N36" i="1"/>
  <c r="M36" i="1"/>
  <c r="L36" i="1"/>
  <c r="K36" i="1"/>
  <c r="J36" i="1"/>
  <c r="I36" i="1"/>
  <c r="H36" i="1"/>
  <c r="G36" i="1"/>
  <c r="O35" i="1"/>
  <c r="N35" i="1"/>
  <c r="M35" i="1"/>
  <c r="L35" i="1"/>
  <c r="K35" i="1"/>
  <c r="J35" i="1"/>
  <c r="I35" i="1"/>
  <c r="H35" i="1"/>
  <c r="G35" i="1"/>
  <c r="O34" i="1"/>
  <c r="N34" i="1"/>
  <c r="M34" i="1"/>
  <c r="L34" i="1"/>
  <c r="K34" i="1"/>
  <c r="J34" i="1"/>
  <c r="I34" i="1"/>
  <c r="H34" i="1"/>
  <c r="G34" i="1"/>
  <c r="O33" i="1"/>
  <c r="N33" i="1"/>
  <c r="M33" i="1"/>
  <c r="L33" i="1"/>
  <c r="K33" i="1"/>
  <c r="J33" i="1"/>
  <c r="I33" i="1"/>
  <c r="H33" i="1"/>
  <c r="G33" i="1"/>
  <c r="O32" i="1"/>
  <c r="N32" i="1"/>
  <c r="M32" i="1"/>
  <c r="L32" i="1"/>
  <c r="K32" i="1"/>
  <c r="J32" i="1"/>
  <c r="I32" i="1"/>
  <c r="H32" i="1"/>
  <c r="G32" i="1"/>
  <c r="O31" i="1"/>
  <c r="N31" i="1"/>
  <c r="M31" i="1"/>
  <c r="L31" i="1"/>
  <c r="K31" i="1"/>
  <c r="J31" i="1"/>
  <c r="I31" i="1"/>
  <c r="H31" i="1"/>
  <c r="G31" i="1"/>
  <c r="O11" i="1"/>
  <c r="F21" i="1"/>
  <c r="O21" i="1"/>
  <c r="O23" i="1"/>
  <c r="O24" i="1"/>
  <c r="O25" i="1"/>
  <c r="O26" i="1"/>
  <c r="O27" i="1"/>
  <c r="O28" i="1"/>
  <c r="N11" i="1"/>
  <c r="E21" i="1"/>
  <c r="N21" i="1"/>
  <c r="N23" i="1"/>
  <c r="N24" i="1"/>
  <c r="N25" i="1"/>
  <c r="N26" i="1"/>
  <c r="N27" i="1"/>
  <c r="N28" i="1"/>
  <c r="M11" i="1"/>
  <c r="D21" i="1"/>
  <c r="M21" i="1"/>
  <c r="M23" i="1"/>
  <c r="M24" i="1"/>
  <c r="M25" i="1"/>
  <c r="M26" i="1"/>
  <c r="M27" i="1"/>
  <c r="M28" i="1"/>
  <c r="L11" i="1"/>
  <c r="C21" i="1"/>
  <c r="L21" i="1"/>
  <c r="L23" i="1"/>
  <c r="L24" i="1"/>
  <c r="L25" i="1"/>
  <c r="L26" i="1"/>
  <c r="L27" i="1"/>
  <c r="L28" i="1"/>
  <c r="K11" i="1"/>
  <c r="B21" i="1"/>
  <c r="K21" i="1"/>
  <c r="K23" i="1"/>
  <c r="K24" i="1"/>
  <c r="K25" i="1"/>
  <c r="K26" i="1"/>
  <c r="K27" i="1"/>
  <c r="K28" i="1"/>
  <c r="J28" i="1"/>
  <c r="I28" i="1"/>
  <c r="H28" i="1"/>
  <c r="G28" i="1"/>
  <c r="J27" i="1"/>
  <c r="I27" i="1"/>
  <c r="H27" i="1"/>
  <c r="G27" i="1"/>
  <c r="J26" i="1"/>
  <c r="I26" i="1"/>
  <c r="H26" i="1"/>
  <c r="G26" i="1"/>
  <c r="J25" i="1"/>
  <c r="I25" i="1"/>
  <c r="H25" i="1"/>
  <c r="G25" i="1"/>
  <c r="J24" i="1"/>
  <c r="I24" i="1"/>
  <c r="H24" i="1"/>
  <c r="G24" i="1"/>
  <c r="J23" i="1"/>
  <c r="I23" i="1"/>
  <c r="H23" i="1"/>
  <c r="G23" i="1"/>
  <c r="J21" i="1"/>
  <c r="I21" i="1"/>
  <c r="H21" i="1"/>
  <c r="G21" i="1"/>
  <c r="O20" i="1"/>
  <c r="N20" i="1"/>
  <c r="M20" i="1"/>
  <c r="L20" i="1"/>
  <c r="K20" i="1"/>
  <c r="J20" i="1"/>
  <c r="I20" i="1"/>
  <c r="H20" i="1"/>
  <c r="G20" i="1"/>
  <c r="O19" i="1"/>
  <c r="N19" i="1"/>
  <c r="M19" i="1"/>
  <c r="L19" i="1"/>
  <c r="K19" i="1"/>
  <c r="J19" i="1"/>
  <c r="I19" i="1"/>
  <c r="H19" i="1"/>
  <c r="G19" i="1"/>
  <c r="O18" i="1"/>
  <c r="N18" i="1"/>
  <c r="M18" i="1"/>
  <c r="L18" i="1"/>
  <c r="K18" i="1"/>
  <c r="J18" i="1"/>
  <c r="I18" i="1"/>
  <c r="H18" i="1"/>
  <c r="G18" i="1"/>
  <c r="O17" i="1"/>
  <c r="N17" i="1"/>
  <c r="M17" i="1"/>
  <c r="L17" i="1"/>
  <c r="K17" i="1"/>
  <c r="J17" i="1"/>
  <c r="I17" i="1"/>
  <c r="H17" i="1"/>
  <c r="G17" i="1"/>
  <c r="O16" i="1"/>
  <c r="N16" i="1"/>
  <c r="M16" i="1"/>
  <c r="L16" i="1"/>
  <c r="K16" i="1"/>
  <c r="J16" i="1"/>
  <c r="I16" i="1"/>
  <c r="H16" i="1"/>
  <c r="G16" i="1"/>
  <c r="O15" i="1"/>
  <c r="N15" i="1"/>
  <c r="M15" i="1"/>
  <c r="L15" i="1"/>
  <c r="K15" i="1"/>
  <c r="J15" i="1"/>
  <c r="I15" i="1"/>
  <c r="H15" i="1"/>
  <c r="G15" i="1"/>
  <c r="O14" i="1"/>
  <c r="N14" i="1"/>
  <c r="M14" i="1"/>
  <c r="L14" i="1"/>
  <c r="K14" i="1"/>
  <c r="J14" i="1"/>
  <c r="I14" i="1"/>
  <c r="H14" i="1"/>
  <c r="G14" i="1"/>
  <c r="O13" i="1"/>
  <c r="N13" i="1"/>
  <c r="M13" i="1"/>
  <c r="L13" i="1"/>
  <c r="K13" i="1"/>
  <c r="J13" i="1"/>
  <c r="I13" i="1"/>
  <c r="H13" i="1"/>
  <c r="G13" i="1"/>
  <c r="J11" i="1"/>
  <c r="I11" i="1"/>
  <c r="H11" i="1"/>
  <c r="G11" i="1"/>
  <c r="O10" i="1"/>
  <c r="N10" i="1"/>
  <c r="M10" i="1"/>
  <c r="L10" i="1"/>
  <c r="K10" i="1"/>
  <c r="J10" i="1"/>
  <c r="I10" i="1"/>
  <c r="H10" i="1"/>
  <c r="G10" i="1"/>
  <c r="O9" i="1"/>
  <c r="N9" i="1"/>
  <c r="M9" i="1"/>
  <c r="L9" i="1"/>
  <c r="K9" i="1"/>
  <c r="J9" i="1"/>
  <c r="I9" i="1"/>
  <c r="H9" i="1"/>
  <c r="G9" i="1"/>
  <c r="O8" i="1"/>
  <c r="N8" i="1"/>
  <c r="M8" i="1"/>
  <c r="L8" i="1"/>
  <c r="K8" i="1"/>
  <c r="J8" i="1"/>
  <c r="I8" i="1"/>
  <c r="H8" i="1"/>
  <c r="G8" i="1"/>
  <c r="O7" i="1"/>
  <c r="N7" i="1"/>
  <c r="M7" i="1"/>
  <c r="L7" i="1"/>
  <c r="K7" i="1"/>
  <c r="J7" i="1"/>
  <c r="I7" i="1"/>
  <c r="H7" i="1"/>
  <c r="G7" i="1"/>
  <c r="O6" i="1"/>
  <c r="N6" i="1"/>
  <c r="M6" i="1"/>
  <c r="L6" i="1"/>
  <c r="K6" i="1"/>
  <c r="J6" i="1"/>
  <c r="I6" i="1"/>
  <c r="H6" i="1"/>
  <c r="G6" i="1"/>
  <c r="O5" i="1"/>
  <c r="N5" i="1"/>
  <c r="M5" i="1"/>
  <c r="L5" i="1"/>
  <c r="K5" i="1"/>
  <c r="J5" i="1"/>
  <c r="I5" i="1"/>
  <c r="H5" i="1"/>
  <c r="G5" i="1"/>
</calcChain>
</file>

<file path=xl/sharedStrings.xml><?xml version="1.0" encoding="utf-8"?>
<sst xmlns="http://schemas.openxmlformats.org/spreadsheetml/2006/main" count="107" uniqueCount="100">
  <si>
    <t>Year 5</t>
  </si>
  <si>
    <t>Year 4</t>
  </si>
  <si>
    <t>Year 3</t>
  </si>
  <si>
    <t>Year 2</t>
  </si>
  <si>
    <t>Year 1</t>
  </si>
  <si>
    <t>Year 5-4</t>
  </si>
  <si>
    <t>Year 4-3</t>
  </si>
  <si>
    <t>Year 3-2</t>
  </si>
  <si>
    <t>Year 2-1</t>
  </si>
  <si>
    <t>BALANCE SHEET</t>
  </si>
  <si>
    <t>Percent Change</t>
  </si>
  <si>
    <t>Common Size Balance Sheet (Total Assets)</t>
  </si>
  <si>
    <t>Assets</t>
  </si>
  <si>
    <t>Cash in Bank on Hand</t>
  </si>
  <si>
    <t>Marketable Securities</t>
  </si>
  <si>
    <t>Accounts Receivable</t>
  </si>
  <si>
    <t>Inventory</t>
  </si>
  <si>
    <t>Notes Receivables (Current port)</t>
  </si>
  <si>
    <t>Prepaid Expenses</t>
  </si>
  <si>
    <t>Total Current Assets</t>
  </si>
  <si>
    <t>Property, Plant &amp; Equipment</t>
  </si>
  <si>
    <t>Notes Receivable (Long Term)</t>
  </si>
  <si>
    <t>Building</t>
  </si>
  <si>
    <t>Furniture &amp; Fixtures</t>
  </si>
  <si>
    <t>Equipment</t>
  </si>
  <si>
    <t>Leasehold Improvements</t>
  </si>
  <si>
    <t>Vehicles</t>
  </si>
  <si>
    <t>Accumulated Depreciation</t>
  </si>
  <si>
    <t>Total Fixed Assets</t>
  </si>
  <si>
    <t>Goodwill</t>
  </si>
  <si>
    <t>Copyrights</t>
  </si>
  <si>
    <t>Patents</t>
  </si>
  <si>
    <t>Organizational Costs</t>
  </si>
  <si>
    <t>Other Assets</t>
  </si>
  <si>
    <t>Total Assets</t>
  </si>
  <si>
    <t>Liabilities</t>
  </si>
  <si>
    <t>Accounts Payable</t>
  </si>
  <si>
    <t>Short-term Debt</t>
  </si>
  <si>
    <t>Other Current Liabilities</t>
  </si>
  <si>
    <t>Income Tax Payable</t>
  </si>
  <si>
    <t>Deferred Revenue</t>
  </si>
  <si>
    <t>Total Current Liabilities</t>
  </si>
  <si>
    <t>Notes Payable</t>
  </si>
  <si>
    <t>Deferred Taxes</t>
  </si>
  <si>
    <t>Other Liabilities</t>
  </si>
  <si>
    <t>Total Liabilities</t>
  </si>
  <si>
    <t>Stockholder's Equity</t>
  </si>
  <si>
    <t>Capital Stock</t>
  </si>
  <si>
    <t>Retained Earnings</t>
  </si>
  <si>
    <t>Total Equity</t>
  </si>
  <si>
    <t>Total Liabilities &amp; Equity</t>
  </si>
  <si>
    <t>INCOME STATEMENT</t>
  </si>
  <si>
    <t>Common Size Income Statement (Sales)</t>
  </si>
  <si>
    <t>Gross Sales or Revenue</t>
  </si>
  <si>
    <t xml:space="preserve">  Less:</t>
  </si>
  <si>
    <t xml:space="preserve">   Returns</t>
  </si>
  <si>
    <t xml:space="preserve">   Allowances &amp; Discounts</t>
  </si>
  <si>
    <t>Net Sales</t>
  </si>
  <si>
    <t>Cost of Goods Sold:</t>
  </si>
  <si>
    <t xml:space="preserve">  Finished Goods Inv-Beg</t>
  </si>
  <si>
    <t xml:space="preserve">  Cost of Goods Mfg.</t>
  </si>
  <si>
    <t xml:space="preserve">  Goods Available for Sale</t>
  </si>
  <si>
    <t xml:space="preserve">  Finished Goods Inv-End </t>
  </si>
  <si>
    <t xml:space="preserve">  Cost of Goods Sold</t>
  </si>
  <si>
    <t>Gross Profit</t>
  </si>
  <si>
    <t>Operating Expenses:</t>
  </si>
  <si>
    <t xml:space="preserve">   Sales, General &amp; Adm., Market Expense</t>
  </si>
  <si>
    <t xml:space="preserve">   Research &amp; Development</t>
  </si>
  <si>
    <t>Total Oper. Expense</t>
  </si>
  <si>
    <t>Operating Income</t>
  </si>
  <si>
    <t>Other Income &amp; (Expenses)</t>
  </si>
  <si>
    <t>Net Income Before Taxes</t>
  </si>
  <si>
    <t>Income Taxes</t>
  </si>
  <si>
    <t>Net Income</t>
  </si>
  <si>
    <t>RATIOS:</t>
  </si>
  <si>
    <t>Liquidity</t>
  </si>
  <si>
    <t>Working capital</t>
  </si>
  <si>
    <t>Current ratio</t>
  </si>
  <si>
    <t>Quick ratio (acid test)</t>
  </si>
  <si>
    <t>Financial Management</t>
  </si>
  <si>
    <t>Receivables turnover</t>
  </si>
  <si>
    <t>Days rcv'bles outstanding</t>
  </si>
  <si>
    <t>Inventory turnover</t>
  </si>
  <si>
    <t>Days of inventory</t>
  </si>
  <si>
    <t>Operational measurements</t>
  </si>
  <si>
    <t>Gross profit</t>
  </si>
  <si>
    <t>Operating margin</t>
  </si>
  <si>
    <t>Profit margin</t>
  </si>
  <si>
    <t>Return on assets (ROA)</t>
  </si>
  <si>
    <t>Mark-up margin</t>
  </si>
  <si>
    <t>Return on equity</t>
  </si>
  <si>
    <t>Asset turnover</t>
  </si>
  <si>
    <t>Common shares outstanding</t>
  </si>
  <si>
    <t>Avg market price/share</t>
  </si>
  <si>
    <t>Earnings per share</t>
  </si>
  <si>
    <t>Price earnings ratio</t>
  </si>
  <si>
    <t>Solvency measurements</t>
  </si>
  <si>
    <t>Current debt to equity</t>
  </si>
  <si>
    <t>Debt to equity</t>
  </si>
  <si>
    <t xml:space="preserve">Apple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</si>
</sst>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_);_(* \(#,##0\);_(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0.0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1" fontId="0" fillId="0" borderId="0" xfId="0" applyNumberFormat="1"/>
    <xf numFmtId="164" fontId="4" fillId="0" borderId="0" xfId="2" applyNumberFormat="1" applyFont="1"/>
    <xf numFmtId="164" fontId="0" fillId="0" borderId="0" xfId="2" applyNumberFormat="1" applyFont="1"/>
    <xf numFmtId="10" fontId="0" fillId="0" borderId="0" xfId="3" applyNumberFormat="1" applyFont="1"/>
    <xf numFmtId="10" fontId="0" fillId="0" borderId="0" xfId="3" applyNumberFormat="1" applyFont="1" applyBorder="1"/>
    <xf numFmtId="165" fontId="0" fillId="0" borderId="0" xfId="2" applyNumberFormat="1" applyFont="1"/>
    <xf numFmtId="10" fontId="0" fillId="0" borderId="0" xfId="3" applyNumberFormat="1" applyFont="1" applyFill="1"/>
    <xf numFmtId="165" fontId="0" fillId="0" borderId="0" xfId="0" applyNumberFormat="1" applyBorder="1"/>
    <xf numFmtId="165" fontId="0" fillId="0" borderId="0" xfId="2" applyNumberFormat="1" applyFont="1" applyBorder="1"/>
    <xf numFmtId="10" fontId="0" fillId="0" borderId="0" xfId="3" applyNumberFormat="1" applyFont="1" applyFill="1" applyBorder="1"/>
    <xf numFmtId="166" fontId="4" fillId="0" borderId="0" xfId="2" applyNumberFormat="1" applyFont="1"/>
    <xf numFmtId="166" fontId="0" fillId="0" borderId="0" xfId="2" applyNumberFormat="1" applyFont="1" applyFill="1"/>
    <xf numFmtId="10" fontId="0" fillId="0" borderId="0" xfId="3" applyNumberFormat="1" applyFont="1" applyBorder="1" applyAlignment="1"/>
    <xf numFmtId="10" fontId="0" fillId="0" borderId="0" xfId="3" quotePrefix="1" applyNumberFormat="1" applyFont="1" applyBorder="1" applyAlignment="1"/>
    <xf numFmtId="165" fontId="0" fillId="0" borderId="0" xfId="2" quotePrefix="1" applyNumberFormat="1" applyFont="1" applyBorder="1" applyAlignment="1">
      <alignment horizontal="left"/>
    </xf>
    <xf numFmtId="10" fontId="0" fillId="0" borderId="0" xfId="3" applyNumberFormat="1" applyFont="1" applyAlignment="1"/>
    <xf numFmtId="10" fontId="0" fillId="0" borderId="0" xfId="3" applyNumberFormat="1" applyFont="1" applyFill="1" applyBorder="1" applyAlignment="1"/>
    <xf numFmtId="165" fontId="0" fillId="0" borderId="0" xfId="1" applyNumberFormat="1" applyFont="1" applyFill="1" applyBorder="1"/>
    <xf numFmtId="165" fontId="0" fillId="0" borderId="0" xfId="3" applyNumberFormat="1" applyFont="1" applyFill="1" applyBorder="1"/>
    <xf numFmtId="167" fontId="0" fillId="0" borderId="0" xfId="0" applyNumberFormat="1" applyFill="1"/>
    <xf numFmtId="43" fontId="0" fillId="0" borderId="0" xfId="1" applyFont="1"/>
    <xf numFmtId="43" fontId="0" fillId="0" borderId="0" xfId="1" applyFont="1" applyProtection="1"/>
    <xf numFmtId="7" fontId="0" fillId="0" borderId="0" xfId="0" applyNumberFormat="1" applyProtection="1"/>
    <xf numFmtId="168" fontId="0" fillId="0" borderId="0" xfId="0" applyNumberFormat="1" applyProtection="1"/>
    <xf numFmtId="1" fontId="4" fillId="2" borderId="0" xfId="2" applyNumberFormat="1" applyFont="1" applyFill="1" applyAlignment="1">
      <alignment horizontal="center"/>
    </xf>
    <xf numFmtId="164" fontId="4" fillId="2" borderId="0" xfId="2" applyNumberFormat="1" applyFont="1" applyFill="1" applyAlignment="1">
      <alignment horizontal="center"/>
    </xf>
    <xf numFmtId="164" fontId="3" fillId="2" borderId="0" xfId="2" applyNumberFormat="1" applyFont="1" applyFill="1" applyAlignment="1"/>
    <xf numFmtId="0" fontId="4" fillId="3" borderId="0" xfId="0" applyFont="1" applyFill="1"/>
    <xf numFmtId="0" fontId="0" fillId="3" borderId="0" xfId="0" applyFill="1"/>
    <xf numFmtId="0" fontId="0" fillId="3" borderId="1" xfId="0" applyFill="1" applyBorder="1"/>
    <xf numFmtId="166" fontId="0" fillId="3" borderId="0" xfId="2" applyNumberFormat="1" applyFont="1" applyFill="1" applyAlignment="1">
      <alignment horizontal="right"/>
    </xf>
    <xf numFmtId="0" fontId="0" fillId="3" borderId="0" xfId="0" applyFill="1" applyBorder="1"/>
    <xf numFmtId="166" fontId="0" fillId="3" borderId="2" xfId="2" applyNumberFormat="1" applyFont="1" applyFill="1" applyBorder="1" applyAlignment="1">
      <alignment horizontal="right"/>
    </xf>
    <xf numFmtId="0" fontId="4" fillId="3" borderId="0" xfId="0" applyFont="1" applyFill="1" applyBorder="1"/>
    <xf numFmtId="0" fontId="0" fillId="3" borderId="0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0" xfId="0" applyFill="1" applyBorder="1" applyAlignment="1">
      <alignment horizontal="right"/>
    </xf>
    <xf numFmtId="0" fontId="0" fillId="3" borderId="2" xfId="0" applyFill="1" applyBorder="1" applyAlignment="1">
      <alignment horizontal="left"/>
    </xf>
    <xf numFmtId="0" fontId="4" fillId="3" borderId="0" xfId="0" applyFont="1" applyFill="1" applyAlignment="1" applyProtection="1">
      <alignment horizontal="left"/>
    </xf>
    <xf numFmtId="0" fontId="0" fillId="3" borderId="0" xfId="0" applyFill="1" applyAlignment="1" applyProtection="1">
      <alignment horizontal="left"/>
    </xf>
    <xf numFmtId="42" fontId="0" fillId="0" borderId="3" xfId="0" applyNumberFormat="1" applyBorder="1"/>
    <xf numFmtId="10" fontId="0" fillId="0" borderId="3" xfId="3" applyNumberFormat="1" applyFont="1" applyBorder="1"/>
    <xf numFmtId="165" fontId="0" fillId="0" borderId="3" xfId="2" applyNumberFormat="1" applyFont="1" applyBorder="1" applyProtection="1">
      <protection locked="0"/>
    </xf>
    <xf numFmtId="42" fontId="0" fillId="0" borderId="3" xfId="2" applyNumberFormat="1" applyFont="1" applyBorder="1"/>
    <xf numFmtId="165" fontId="0" fillId="0" borderId="3" xfId="2" applyNumberFormat="1" applyFont="1" applyBorder="1"/>
    <xf numFmtId="165" fontId="0" fillId="0" borderId="3" xfId="0" applyNumberFormat="1" applyBorder="1"/>
    <xf numFmtId="10" fontId="0" fillId="0" borderId="3" xfId="3" applyNumberFormat="1" applyFont="1" applyFill="1" applyBorder="1"/>
    <xf numFmtId="166" fontId="0" fillId="0" borderId="3" xfId="2" quotePrefix="1" applyNumberFormat="1" applyFont="1" applyBorder="1" applyAlignment="1">
      <alignment horizontal="left"/>
    </xf>
    <xf numFmtId="10" fontId="0" fillId="0" borderId="3" xfId="3" applyNumberFormat="1" applyFont="1" applyBorder="1" applyAlignment="1"/>
    <xf numFmtId="10" fontId="0" fillId="0" borderId="3" xfId="3" quotePrefix="1" applyNumberFormat="1" applyFont="1" applyBorder="1" applyAlignment="1"/>
    <xf numFmtId="165" fontId="0" fillId="0" borderId="3" xfId="2" quotePrefix="1" applyNumberFormat="1" applyFont="1" applyBorder="1" applyAlignment="1">
      <alignment horizontal="left"/>
    </xf>
    <xf numFmtId="10" fontId="0" fillId="0" borderId="3" xfId="3" applyNumberFormat="1" applyFont="1" applyFill="1" applyBorder="1" applyAlignment="1"/>
    <xf numFmtId="166" fontId="4" fillId="2" borderId="0" xfId="2" applyNumberFormat="1" applyFont="1" applyFill="1"/>
    <xf numFmtId="165" fontId="3" fillId="0" borderId="3" xfId="0" applyNumberFormat="1" applyFont="1" applyBorder="1"/>
    <xf numFmtId="10" fontId="3" fillId="0" borderId="3" xfId="3" applyNumberFormat="1" applyFont="1" applyBorder="1" applyAlignment="1"/>
    <xf numFmtId="166" fontId="0" fillId="0" borderId="3" xfId="0" applyNumberFormat="1" applyBorder="1"/>
    <xf numFmtId="166" fontId="0" fillId="0" borderId="3" xfId="1" applyNumberFormat="1" applyFont="1" applyBorder="1" applyProtection="1"/>
    <xf numFmtId="43" fontId="0" fillId="0" borderId="3" xfId="1" applyNumberFormat="1" applyFont="1" applyBorder="1" applyProtection="1"/>
    <xf numFmtId="43" fontId="0" fillId="0" borderId="3" xfId="1" applyFont="1" applyBorder="1"/>
    <xf numFmtId="43" fontId="0" fillId="0" borderId="3" xfId="1" applyFont="1" applyBorder="1" applyProtection="1"/>
    <xf numFmtId="10" fontId="0" fillId="0" borderId="3" xfId="3" applyNumberFormat="1" applyFont="1" applyBorder="1" applyProtection="1"/>
    <xf numFmtId="42" fontId="2" fillId="0" borderId="3" xfId="2" applyNumberFormat="1" applyFont="1" applyBorder="1"/>
    <xf numFmtId="10" fontId="2" fillId="0" borderId="3" xfId="3" applyNumberFormat="1" applyFont="1" applyBorder="1"/>
    <xf numFmtId="166" fontId="2" fillId="0" borderId="3" xfId="2" applyNumberFormat="1" applyFont="1" applyBorder="1"/>
    <xf numFmtId="165" fontId="2" fillId="0" borderId="3" xfId="2" quotePrefix="1" applyNumberFormat="1" applyFont="1" applyBorder="1" applyAlignment="1">
      <alignment horizontal="left"/>
    </xf>
    <xf numFmtId="10" fontId="2" fillId="0" borderId="3" xfId="3" quotePrefix="1" applyNumberFormat="1" applyFont="1" applyBorder="1" applyAlignment="1"/>
    <xf numFmtId="165" fontId="2" fillId="0" borderId="3" xfId="2" applyNumberFormat="1" applyFont="1" applyBorder="1"/>
    <xf numFmtId="10" fontId="2" fillId="0" borderId="3" xfId="3" applyNumberFormat="1" applyFont="1" applyBorder="1" applyAlignment="1"/>
    <xf numFmtId="166" fontId="2" fillId="3" borderId="0" xfId="2" applyNumberFormat="1" applyFont="1" applyFill="1" applyAlignment="1">
      <alignment horizontal="right"/>
    </xf>
    <xf numFmtId="166" fontId="2" fillId="3" borderId="2" xfId="2" applyNumberFormat="1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/>
    </xf>
    <xf numFmtId="165" fontId="2" fillId="0" borderId="3" xfId="0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leed/Downloads/188422617_Order_1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Trend Analysis"/>
      <sheetName val="Cost of Goods Manufactured"/>
      <sheetName val="Cash Flow"/>
    </sheetNames>
    <sheetDataSet>
      <sheetData sheetId="0" refreshError="1"/>
      <sheetData sheetId="1"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abSelected="1" zoomScale="150" zoomScaleNormal="150" zoomScalePageLayoutView="150" workbookViewId="0">
      <selection activeCell="B64" sqref="B64"/>
    </sheetView>
  </sheetViews>
  <sheetFormatPr baseColWidth="10" defaultRowHeight="16" x14ac:dyDescent="0.2"/>
  <cols>
    <col min="1" max="1" width="33" customWidth="1"/>
  </cols>
  <sheetData>
    <row r="1" spans="1:15" x14ac:dyDescent="0.2">
      <c r="C1" t="s">
        <v>99</v>
      </c>
    </row>
    <row r="2" spans="1:15" x14ac:dyDescent="0.2">
      <c r="A2" s="1"/>
      <c r="B2" s="25" t="s">
        <v>0</v>
      </c>
      <c r="C2" s="25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</v>
      </c>
      <c r="I2" s="25" t="s">
        <v>7</v>
      </c>
      <c r="J2" s="25" t="s">
        <v>8</v>
      </c>
      <c r="K2" s="25" t="s">
        <v>0</v>
      </c>
      <c r="L2" s="25" t="s">
        <v>1</v>
      </c>
      <c r="M2" s="25" t="s">
        <v>2</v>
      </c>
      <c r="N2" s="25" t="s">
        <v>3</v>
      </c>
      <c r="O2" s="25" t="s">
        <v>4</v>
      </c>
    </row>
    <row r="3" spans="1:15" x14ac:dyDescent="0.2">
      <c r="A3" s="28" t="s">
        <v>9</v>
      </c>
      <c r="B3" s="26"/>
      <c r="C3" s="26"/>
      <c r="D3" s="26"/>
      <c r="E3" s="26"/>
      <c r="F3" s="26"/>
      <c r="G3" s="27" t="s">
        <v>10</v>
      </c>
      <c r="H3" s="26"/>
      <c r="I3" s="26"/>
      <c r="J3" s="26"/>
      <c r="K3" s="27" t="s">
        <v>11</v>
      </c>
      <c r="L3" s="26"/>
      <c r="M3" s="26"/>
      <c r="N3" s="26"/>
      <c r="O3" s="26"/>
    </row>
    <row r="4" spans="1:15" x14ac:dyDescent="0.2">
      <c r="A4" s="28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3"/>
    </row>
    <row r="5" spans="1:15" x14ac:dyDescent="0.2">
      <c r="A5" s="29" t="s">
        <v>13</v>
      </c>
      <c r="B5" s="41">
        <v>9640</v>
      </c>
      <c r="C5" s="41">
        <v>13000</v>
      </c>
      <c r="D5" s="41">
        <v>12610</v>
      </c>
      <c r="E5" s="41">
        <v>19060</v>
      </c>
      <c r="F5" s="41">
        <v>19380</v>
      </c>
      <c r="G5" s="42">
        <f t="shared" ref="G5:J11" si="0">+(B5-C5)/C5</f>
        <v>-0.25846153846153846</v>
      </c>
      <c r="H5" s="42">
        <f t="shared" si="0"/>
        <v>3.0927835051546393E-2</v>
      </c>
      <c r="I5" s="42">
        <f t="shared" si="0"/>
        <v>-0.33840503672612804</v>
      </c>
      <c r="J5" s="42">
        <f t="shared" si="0"/>
        <v>-1.6511867905056758E-2</v>
      </c>
      <c r="K5" s="42">
        <f t="shared" ref="K5:O11" si="1">B5/B$28</f>
        <v>2.9966738164071E-2</v>
      </c>
      <c r="L5" s="42">
        <f t="shared" si="1"/>
        <v>4.4753511429358302E-2</v>
      </c>
      <c r="M5" s="42">
        <f t="shared" si="1"/>
        <v>5.4390959282263632E-2</v>
      </c>
      <c r="N5" s="42">
        <f t="shared" si="1"/>
        <v>9.2077294685990338E-2</v>
      </c>
      <c r="O5" s="42">
        <f t="shared" si="1"/>
        <v>0.11007611041690332</v>
      </c>
    </row>
    <row r="6" spans="1:15" x14ac:dyDescent="0.2">
      <c r="A6" s="29" t="s">
        <v>14</v>
      </c>
      <c r="B6" s="43">
        <v>19490</v>
      </c>
      <c r="C6" s="43">
        <v>27550</v>
      </c>
      <c r="D6" s="43">
        <v>12460</v>
      </c>
      <c r="E6" s="43">
        <v>22550</v>
      </c>
      <c r="F6" s="43">
        <v>47780</v>
      </c>
      <c r="G6" s="42">
        <f t="shared" si="0"/>
        <v>-0.2925589836660617</v>
      </c>
      <c r="H6" s="42">
        <f t="shared" si="0"/>
        <v>1.21107544141252</v>
      </c>
      <c r="I6" s="42">
        <f t="shared" si="0"/>
        <v>-0.44745011086474501</v>
      </c>
      <c r="J6" s="42">
        <f t="shared" si="0"/>
        <v>-0.52804520719966508</v>
      </c>
      <c r="K6" s="42">
        <f t="shared" si="1"/>
        <v>6.0586278715533591E-2</v>
      </c>
      <c r="L6" s="42">
        <f t="shared" si="1"/>
        <v>9.4843018452217015E-2</v>
      </c>
      <c r="M6" s="42">
        <f t="shared" si="1"/>
        <v>5.3743961352657008E-2</v>
      </c>
      <c r="N6" s="42">
        <f t="shared" si="1"/>
        <v>0.10893719806763286</v>
      </c>
      <c r="O6" s="42">
        <f t="shared" si="1"/>
        <v>0.27138475519709188</v>
      </c>
    </row>
    <row r="7" spans="1:15" x14ac:dyDescent="0.2">
      <c r="A7" s="29" t="s">
        <v>15</v>
      </c>
      <c r="B7" s="43">
        <v>10930</v>
      </c>
      <c r="C7" s="43">
        <v>13100</v>
      </c>
      <c r="D7" s="43">
        <v>17460</v>
      </c>
      <c r="E7" s="43">
        <v>16850</v>
      </c>
      <c r="F7" s="43">
        <v>15750</v>
      </c>
      <c r="G7" s="42">
        <f t="shared" si="0"/>
        <v>-0.16564885496183207</v>
      </c>
      <c r="H7" s="42">
        <f t="shared" si="0"/>
        <v>-0.24971363115693013</v>
      </c>
      <c r="I7" s="42">
        <f t="shared" si="0"/>
        <v>3.6201780415430269E-2</v>
      </c>
      <c r="J7" s="42">
        <f t="shared" si="0"/>
        <v>6.9841269841269843E-2</v>
      </c>
      <c r="K7" s="42">
        <f t="shared" si="1"/>
        <v>3.3976809972333613E-2</v>
      </c>
      <c r="L7" s="42">
        <f t="shared" si="1"/>
        <v>4.5097769209584138E-2</v>
      </c>
      <c r="M7" s="42">
        <f t="shared" si="1"/>
        <v>7.5310559006211183E-2</v>
      </c>
      <c r="N7" s="42">
        <f t="shared" si="1"/>
        <v>8.1400966183574883E-2</v>
      </c>
      <c r="O7" s="42">
        <f t="shared" si="1"/>
        <v>8.9458139270703174E-2</v>
      </c>
    </row>
    <row r="8" spans="1:15" x14ac:dyDescent="0.2">
      <c r="A8" s="29" t="s">
        <v>16</v>
      </c>
      <c r="B8" s="43">
        <v>791</v>
      </c>
      <c r="C8" s="43">
        <v>1760</v>
      </c>
      <c r="D8" s="43">
        <v>211</v>
      </c>
      <c r="E8" s="43">
        <v>2350</v>
      </c>
      <c r="F8" s="43">
        <v>2130</v>
      </c>
      <c r="G8" s="42">
        <f t="shared" si="0"/>
        <v>-0.55056818181818179</v>
      </c>
      <c r="H8" s="42">
        <f t="shared" si="0"/>
        <v>7.3412322274881516</v>
      </c>
      <c r="I8" s="42">
        <f t="shared" si="0"/>
        <v>-0.91021276595744682</v>
      </c>
      <c r="J8" s="42">
        <f t="shared" si="0"/>
        <v>0.10328638497652583</v>
      </c>
      <c r="K8" s="42">
        <f t="shared" si="1"/>
        <v>2.4588889925083153E-3</v>
      </c>
      <c r="L8" s="42">
        <f t="shared" si="1"/>
        <v>6.0589369319746624E-3</v>
      </c>
      <c r="M8" s="42">
        <f t="shared" si="1"/>
        <v>9.1011042097998622E-4</v>
      </c>
      <c r="N8" s="42">
        <f t="shared" si="1"/>
        <v>1.1352657004830917E-2</v>
      </c>
      <c r="O8" s="42">
        <f t="shared" si="1"/>
        <v>1.2098148358514143E-2</v>
      </c>
    </row>
    <row r="9" spans="1:15" x14ac:dyDescent="0.2">
      <c r="A9" s="29" t="s">
        <v>17</v>
      </c>
      <c r="B9" s="43">
        <v>7760</v>
      </c>
      <c r="C9" s="43">
        <v>7540</v>
      </c>
      <c r="D9" s="43">
        <v>9760</v>
      </c>
      <c r="E9" s="43">
        <v>13290</v>
      </c>
      <c r="F9" s="43">
        <v>13550</v>
      </c>
      <c r="G9" s="42">
        <f t="shared" si="0"/>
        <v>2.9177718832891247E-2</v>
      </c>
      <c r="H9" s="42">
        <f t="shared" si="0"/>
        <v>-0.22745901639344263</v>
      </c>
      <c r="I9" s="42">
        <f t="shared" si="0"/>
        <v>-0.2656132430398796</v>
      </c>
      <c r="J9" s="42">
        <f t="shared" si="0"/>
        <v>-1.9188191881918819E-2</v>
      </c>
      <c r="K9" s="42">
        <f t="shared" si="1"/>
        <v>2.4122602505517735E-2</v>
      </c>
      <c r="L9" s="42">
        <f t="shared" si="1"/>
        <v>2.5957036629027815E-2</v>
      </c>
      <c r="M9" s="42">
        <f t="shared" si="1"/>
        <v>4.2097998619737752E-2</v>
      </c>
      <c r="N9" s="42">
        <f t="shared" si="1"/>
        <v>6.4202898550724641E-2</v>
      </c>
      <c r="O9" s="42">
        <f t="shared" si="1"/>
        <v>7.6962399182097019E-2</v>
      </c>
    </row>
    <row r="10" spans="1:15" x14ac:dyDescent="0.2">
      <c r="A10" s="30" t="s">
        <v>18</v>
      </c>
      <c r="B10" s="43">
        <v>9040</v>
      </c>
      <c r="C10" s="43">
        <v>10340</v>
      </c>
      <c r="D10" s="43">
        <v>14120</v>
      </c>
      <c r="E10" s="43">
        <v>15090</v>
      </c>
      <c r="F10" s="43">
        <v>8280</v>
      </c>
      <c r="G10" s="42">
        <f t="shared" si="0"/>
        <v>-0.12572533849129594</v>
      </c>
      <c r="H10" s="42">
        <f t="shared" si="0"/>
        <v>-0.26770538243626063</v>
      </c>
      <c r="I10" s="42">
        <f t="shared" si="0"/>
        <v>-6.428098078197482E-2</v>
      </c>
      <c r="J10" s="42">
        <f t="shared" si="0"/>
        <v>0.82246376811594202</v>
      </c>
      <c r="K10" s="42">
        <f t="shared" si="1"/>
        <v>2.810158848580932E-2</v>
      </c>
      <c r="L10" s="42">
        <f t="shared" si="1"/>
        <v>3.5596254475351141E-2</v>
      </c>
      <c r="M10" s="42">
        <f t="shared" si="1"/>
        <v>6.0904071773636992E-2</v>
      </c>
      <c r="N10" s="42">
        <f t="shared" si="1"/>
        <v>7.2898550724637676E-2</v>
      </c>
      <c r="O10" s="42">
        <f t="shared" si="1"/>
        <v>4.7029421788026812E-2</v>
      </c>
    </row>
    <row r="11" spans="1:15" x14ac:dyDescent="0.2">
      <c r="A11" s="31" t="s">
        <v>19</v>
      </c>
      <c r="B11" s="62">
        <f>SUM(B5:B10)</f>
        <v>57651</v>
      </c>
      <c r="C11" s="62">
        <f>SUM(C5:C10)</f>
        <v>73290</v>
      </c>
      <c r="D11" s="62">
        <f>SUM(D5:D10)</f>
        <v>66621</v>
      </c>
      <c r="E11" s="62">
        <f>SUM(E5:E10)</f>
        <v>89190</v>
      </c>
      <c r="F11" s="62">
        <f>SUM(F5:F10)</f>
        <v>106870</v>
      </c>
      <c r="G11" s="63">
        <f t="shared" si="0"/>
        <v>-0.21338518215309046</v>
      </c>
      <c r="H11" s="63">
        <f t="shared" si="0"/>
        <v>0.10010357094609808</v>
      </c>
      <c r="I11" s="63">
        <f t="shared" si="0"/>
        <v>-0.25304406323578876</v>
      </c>
      <c r="J11" s="63">
        <f t="shared" si="0"/>
        <v>-0.16543464021708618</v>
      </c>
      <c r="K11" s="63">
        <f t="shared" si="1"/>
        <v>0.17921290683577357</v>
      </c>
      <c r="L11" s="63">
        <f t="shared" si="1"/>
        <v>0.25230652712751306</v>
      </c>
      <c r="M11" s="63">
        <f t="shared" si="1"/>
        <v>0.28735766045548655</v>
      </c>
      <c r="N11" s="63">
        <f t="shared" si="1"/>
        <v>0.43086956521739128</v>
      </c>
      <c r="O11" s="63">
        <f t="shared" si="1"/>
        <v>0.60700897421333633</v>
      </c>
    </row>
    <row r="12" spans="1:15" x14ac:dyDescent="0.2">
      <c r="A12" s="29"/>
      <c r="B12" s="6"/>
      <c r="C12" s="6"/>
      <c r="D12" s="6"/>
      <c r="E12" s="6"/>
      <c r="F12" s="6"/>
      <c r="G12" s="4"/>
      <c r="H12" s="4"/>
      <c r="I12" s="4"/>
      <c r="J12" s="4"/>
      <c r="K12" s="4"/>
      <c r="L12" s="4"/>
      <c r="M12" s="4"/>
      <c r="N12" s="7"/>
      <c r="O12" s="7"/>
    </row>
    <row r="13" spans="1:15" x14ac:dyDescent="0.2">
      <c r="A13" s="32" t="s">
        <v>20</v>
      </c>
      <c r="B13" s="45">
        <v>61250</v>
      </c>
      <c r="C13" s="45">
        <v>49260</v>
      </c>
      <c r="D13" s="45">
        <v>39020</v>
      </c>
      <c r="E13" s="45">
        <v>28520</v>
      </c>
      <c r="F13" s="46">
        <v>21890</v>
      </c>
      <c r="G13" s="42">
        <f t="shared" ref="G13:J20" si="2">+(B13-C13)/C13</f>
        <v>0.24340235485180675</v>
      </c>
      <c r="H13" s="42" t="e">
        <f>+(C13-#REF!)/#REF!</f>
        <v>#REF!</v>
      </c>
      <c r="I13" s="42" t="e">
        <f>+(#REF!-D13)/D13</f>
        <v>#REF!</v>
      </c>
      <c r="J13" s="42">
        <f>+(D13-E13)/E13</f>
        <v>0.36816269284712483</v>
      </c>
      <c r="K13" s="42">
        <f t="shared" ref="K13:O21" si="3">B13/B$28</f>
        <v>0.19040069632254655</v>
      </c>
      <c r="L13" s="42">
        <f t="shared" si="3"/>
        <v>0.16958138253924537</v>
      </c>
      <c r="M13" s="42" t="e">
        <f>#REF!/D$28</f>
        <v>#REF!</v>
      </c>
      <c r="N13" s="42">
        <f>D13/E$28</f>
        <v>0.1885024154589372</v>
      </c>
      <c r="O13" s="42">
        <f>E13/F$28</f>
        <v>0.16199023060320344</v>
      </c>
    </row>
    <row r="14" spans="1:15" x14ac:dyDescent="0.2">
      <c r="A14" s="32" t="s">
        <v>21</v>
      </c>
      <c r="B14" s="45"/>
      <c r="C14" s="45"/>
      <c r="D14" s="45"/>
      <c r="E14" s="45"/>
      <c r="F14" s="45"/>
      <c r="G14" s="42" t="e">
        <f t="shared" si="2"/>
        <v>#DIV/0!</v>
      </c>
      <c r="H14" s="42" t="e">
        <f t="shared" si="2"/>
        <v>#DIV/0!</v>
      </c>
      <c r="I14" s="42" t="e">
        <f t="shared" si="2"/>
        <v>#DIV/0!</v>
      </c>
      <c r="J14" s="42" t="e">
        <f t="shared" si="2"/>
        <v>#DIV/0!</v>
      </c>
      <c r="K14" s="42">
        <f t="shared" si="3"/>
        <v>0</v>
      </c>
      <c r="L14" s="42">
        <f t="shared" si="3"/>
        <v>0</v>
      </c>
      <c r="M14" s="42">
        <f t="shared" si="3"/>
        <v>0</v>
      </c>
      <c r="N14" s="42">
        <f t="shared" si="3"/>
        <v>0</v>
      </c>
      <c r="O14" s="42">
        <f t="shared" si="3"/>
        <v>0</v>
      </c>
    </row>
    <row r="15" spans="1:15" x14ac:dyDescent="0.2">
      <c r="A15" s="29" t="s">
        <v>22</v>
      </c>
      <c r="B15" s="45">
        <v>10190</v>
      </c>
      <c r="C15" s="45">
        <v>6960</v>
      </c>
      <c r="D15" s="45">
        <v>4860</v>
      </c>
      <c r="E15" s="45">
        <v>3331</v>
      </c>
      <c r="F15" s="45">
        <v>2440</v>
      </c>
      <c r="G15" s="42">
        <f t="shared" si="2"/>
        <v>0.46408045977011492</v>
      </c>
      <c r="H15" s="42">
        <f t="shared" si="2"/>
        <v>0.43209876543209874</v>
      </c>
      <c r="I15" s="42">
        <f t="shared" si="2"/>
        <v>0.45902131492044429</v>
      </c>
      <c r="J15" s="42">
        <f t="shared" si="2"/>
        <v>0.36516393442622952</v>
      </c>
      <c r="K15" s="42">
        <f t="shared" si="3"/>
        <v>3.1676458702477539E-2</v>
      </c>
      <c r="L15" s="42">
        <f t="shared" si="3"/>
        <v>2.3960341503717984E-2</v>
      </c>
      <c r="M15" s="42">
        <f t="shared" si="3"/>
        <v>2.096273291925466E-2</v>
      </c>
      <c r="N15" s="42">
        <f t="shared" si="3"/>
        <v>1.6091787439613526E-2</v>
      </c>
      <c r="O15" s="42">
        <f t="shared" si="3"/>
        <v>1.385891173463592E-2</v>
      </c>
    </row>
    <row r="16" spans="1:15" x14ac:dyDescent="0.2">
      <c r="A16" s="29" t="s">
        <v>23</v>
      </c>
      <c r="B16" s="45">
        <v>6520</v>
      </c>
      <c r="C16" s="45">
        <v>5260</v>
      </c>
      <c r="D16" s="45">
        <v>4510</v>
      </c>
      <c r="E16" s="45">
        <v>3970</v>
      </c>
      <c r="F16" s="45">
        <v>3710</v>
      </c>
      <c r="G16" s="42">
        <f t="shared" si="2"/>
        <v>0.23954372623574144</v>
      </c>
      <c r="H16" s="42">
        <f t="shared" si="2"/>
        <v>0.16629711751662971</v>
      </c>
      <c r="I16" s="42">
        <f t="shared" si="2"/>
        <v>0.13602015113350127</v>
      </c>
      <c r="J16" s="42">
        <f t="shared" si="2"/>
        <v>7.0080862533692723E-2</v>
      </c>
      <c r="K16" s="42">
        <f t="shared" si="3"/>
        <v>2.0267959837110262E-2</v>
      </c>
      <c r="L16" s="42">
        <f t="shared" si="3"/>
        <v>1.8107959239878822E-2</v>
      </c>
      <c r="M16" s="42">
        <f t="shared" si="3"/>
        <v>1.9453071083505868E-2</v>
      </c>
      <c r="N16" s="42">
        <f t="shared" si="3"/>
        <v>1.9178743961352655E-2</v>
      </c>
      <c r="O16" s="42">
        <f t="shared" si="3"/>
        <v>2.1072361694876748E-2</v>
      </c>
    </row>
    <row r="17" spans="1:15" x14ac:dyDescent="0.2">
      <c r="A17" s="29" t="s">
        <v>24</v>
      </c>
      <c r="B17" s="45"/>
      <c r="C17" s="45"/>
      <c r="D17" s="45"/>
      <c r="E17" s="45"/>
      <c r="F17" s="45"/>
      <c r="G17" s="42" t="e">
        <f t="shared" si="2"/>
        <v>#DIV/0!</v>
      </c>
      <c r="H17" s="42" t="e">
        <f t="shared" si="2"/>
        <v>#DIV/0!</v>
      </c>
      <c r="I17" s="42" t="e">
        <f t="shared" si="2"/>
        <v>#DIV/0!</v>
      </c>
      <c r="J17" s="42" t="e">
        <f t="shared" si="2"/>
        <v>#DIV/0!</v>
      </c>
      <c r="K17" s="42">
        <f t="shared" si="3"/>
        <v>0</v>
      </c>
      <c r="L17" s="42">
        <f t="shared" si="3"/>
        <v>0</v>
      </c>
      <c r="M17" s="42">
        <f t="shared" si="3"/>
        <v>0</v>
      </c>
      <c r="N17" s="42">
        <f t="shared" si="3"/>
        <v>0</v>
      </c>
      <c r="O17" s="42">
        <f t="shared" si="3"/>
        <v>0</v>
      </c>
    </row>
    <row r="18" spans="1:15" x14ac:dyDescent="0.2">
      <c r="A18" s="29" t="s">
        <v>25</v>
      </c>
      <c r="B18" s="45">
        <v>34240</v>
      </c>
      <c r="C18" s="45">
        <v>26790</v>
      </c>
      <c r="D18" s="45">
        <v>18390</v>
      </c>
      <c r="E18" s="45">
        <v>11920</v>
      </c>
      <c r="F18" s="45">
        <v>6440</v>
      </c>
      <c r="G18" s="42">
        <f t="shared" si="2"/>
        <v>0.27808883911907428</v>
      </c>
      <c r="H18" s="42">
        <f t="shared" si="2"/>
        <v>0.45676998368678629</v>
      </c>
      <c r="I18" s="42">
        <f t="shared" si="2"/>
        <v>0.54278523489932884</v>
      </c>
      <c r="J18" s="42">
        <f t="shared" si="2"/>
        <v>0.85093167701863359</v>
      </c>
      <c r="K18" s="42">
        <f t="shared" si="3"/>
        <v>0.1064378749727999</v>
      </c>
      <c r="L18" s="42">
        <f t="shared" si="3"/>
        <v>9.2226659322500695E-2</v>
      </c>
      <c r="M18" s="42">
        <f t="shared" si="3"/>
        <v>7.9321946169772256E-2</v>
      </c>
      <c r="N18" s="42">
        <f t="shared" si="3"/>
        <v>5.7584541062801933E-2</v>
      </c>
      <c r="O18" s="42">
        <f t="shared" si="3"/>
        <v>3.6578439168465295E-2</v>
      </c>
    </row>
    <row r="19" spans="1:15" x14ac:dyDescent="0.2">
      <c r="A19" s="29" t="s">
        <v>26</v>
      </c>
      <c r="B19" s="45"/>
      <c r="C19" s="45"/>
      <c r="D19" s="45"/>
      <c r="E19" s="45"/>
      <c r="F19" s="45"/>
      <c r="G19" s="42" t="e">
        <f t="shared" si="2"/>
        <v>#DIV/0!</v>
      </c>
      <c r="H19" s="42" t="e">
        <f t="shared" si="2"/>
        <v>#DIV/0!</v>
      </c>
      <c r="I19" s="42" t="e">
        <f t="shared" si="2"/>
        <v>#DIV/0!</v>
      </c>
      <c r="J19" s="42" t="e">
        <f t="shared" si="2"/>
        <v>#DIV/0!</v>
      </c>
      <c r="K19" s="42">
        <f t="shared" si="3"/>
        <v>0</v>
      </c>
      <c r="L19" s="42">
        <f t="shared" si="3"/>
        <v>0</v>
      </c>
      <c r="M19" s="42">
        <f t="shared" si="3"/>
        <v>0</v>
      </c>
      <c r="N19" s="42">
        <f t="shared" si="3"/>
        <v>0</v>
      </c>
      <c r="O19" s="42">
        <f t="shared" si="3"/>
        <v>0</v>
      </c>
    </row>
    <row r="20" spans="1:15" x14ac:dyDescent="0.2">
      <c r="A20" s="30" t="s">
        <v>27</v>
      </c>
      <c r="B20" s="45"/>
      <c r="C20" s="45"/>
      <c r="D20" s="45"/>
      <c r="E20" s="45"/>
      <c r="F20" s="45"/>
      <c r="G20" s="42" t="e">
        <f t="shared" si="2"/>
        <v>#DIV/0!</v>
      </c>
      <c r="H20" s="42" t="e">
        <f t="shared" si="2"/>
        <v>#DIV/0!</v>
      </c>
      <c r="I20" s="42" t="e">
        <f t="shared" si="2"/>
        <v>#DIV/0!</v>
      </c>
      <c r="J20" s="42" t="e">
        <f t="shared" si="2"/>
        <v>#DIV/0!</v>
      </c>
      <c r="K20" s="42">
        <f t="shared" si="3"/>
        <v>0</v>
      </c>
      <c r="L20" s="42">
        <f t="shared" si="3"/>
        <v>0</v>
      </c>
      <c r="M20" s="42">
        <f t="shared" si="3"/>
        <v>0</v>
      </c>
      <c r="N20" s="42">
        <f t="shared" si="3"/>
        <v>0</v>
      </c>
      <c r="O20" s="42">
        <f t="shared" si="3"/>
        <v>0</v>
      </c>
    </row>
    <row r="21" spans="1:15" x14ac:dyDescent="0.2">
      <c r="A21" s="31" t="s">
        <v>28</v>
      </c>
      <c r="B21" s="62">
        <f>+SUM(B13:B20)</f>
        <v>112200</v>
      </c>
      <c r="C21" s="62">
        <f>+SUM(C13:C20)</f>
        <v>88270</v>
      </c>
      <c r="D21" s="62">
        <f>+SUM(D13:D20)</f>
        <v>66780</v>
      </c>
      <c r="E21" s="62">
        <f>+SUM(E13:E20)</f>
        <v>47741</v>
      </c>
      <c r="F21" s="62">
        <f>+SUM(F13:F20)</f>
        <v>34480</v>
      </c>
      <c r="G21" s="63">
        <f>+(C21-B21)/C21</f>
        <v>-0.27110003398663191</v>
      </c>
      <c r="H21" s="63">
        <f>+(D21-C21)/D21</f>
        <v>-0.32180293501048218</v>
      </c>
      <c r="I21" s="63">
        <f>+(E21-D21)/E21</f>
        <v>-0.39879767914371295</v>
      </c>
      <c r="J21" s="63">
        <f>+(F21-E21)/F21</f>
        <v>-0.38459976798143852</v>
      </c>
      <c r="K21" s="63">
        <f t="shared" si="3"/>
        <v>0.34878298983493428</v>
      </c>
      <c r="L21" s="63">
        <f t="shared" si="3"/>
        <v>0.30387634260534291</v>
      </c>
      <c r="M21" s="63">
        <f t="shared" si="3"/>
        <v>0.28804347826086957</v>
      </c>
      <c r="N21" s="63">
        <f t="shared" si="3"/>
        <v>0.23063285024154589</v>
      </c>
      <c r="O21" s="63">
        <f t="shared" si="3"/>
        <v>0.19584232647960922</v>
      </c>
    </row>
    <row r="22" spans="1:15" x14ac:dyDescent="0.2">
      <c r="A22" s="29"/>
      <c r="B22" s="8"/>
      <c r="C22" s="8"/>
      <c r="D22" s="6"/>
      <c r="E22" s="6"/>
      <c r="F22" s="6"/>
      <c r="G22" s="4"/>
      <c r="H22" s="4"/>
      <c r="I22" s="4"/>
      <c r="J22" s="4"/>
      <c r="K22" s="4"/>
      <c r="L22" s="4"/>
      <c r="M22" s="4"/>
      <c r="N22" s="7"/>
      <c r="O22" s="7"/>
    </row>
    <row r="23" spans="1:15" x14ac:dyDescent="0.2">
      <c r="A23" s="29" t="s">
        <v>29</v>
      </c>
      <c r="B23" s="45">
        <v>5410</v>
      </c>
      <c r="C23" s="45">
        <v>5120</v>
      </c>
      <c r="D23" s="45">
        <v>4620</v>
      </c>
      <c r="E23" s="45">
        <v>1580</v>
      </c>
      <c r="F23" s="45">
        <v>1140</v>
      </c>
      <c r="G23" s="42" t="e">
        <f>+(#REF!-#REF!)/#REF!</f>
        <v>#REF!</v>
      </c>
      <c r="H23" s="42" t="e">
        <f>+(#REF!-D23)/D23</f>
        <v>#REF!</v>
      </c>
      <c r="I23" s="42">
        <f t="shared" ref="I23:J28" si="4">+(D23-E23)/E23</f>
        <v>1.9240506329113924</v>
      </c>
      <c r="J23" s="42">
        <f t="shared" si="4"/>
        <v>0.38596491228070173</v>
      </c>
      <c r="K23" s="42" t="e">
        <f>#REF!/B$28</f>
        <v>#REF!</v>
      </c>
      <c r="L23" s="42" t="e">
        <f>#REF!/C$28</f>
        <v>#REF!</v>
      </c>
      <c r="M23" s="42">
        <f t="shared" ref="M23:O27" si="5">D23/D$28</f>
        <v>1.9927536231884056E-2</v>
      </c>
      <c r="N23" s="42">
        <f t="shared" si="5"/>
        <v>7.6328502415458936E-3</v>
      </c>
      <c r="O23" s="42">
        <f t="shared" si="5"/>
        <v>6.4750653186413723E-3</v>
      </c>
    </row>
    <row r="24" spans="1:15" x14ac:dyDescent="0.2">
      <c r="A24" s="29" t="s">
        <v>30</v>
      </c>
      <c r="B24" s="45"/>
      <c r="C24" s="45"/>
      <c r="D24" s="45"/>
      <c r="E24" s="45"/>
      <c r="F24" s="45"/>
      <c r="G24" s="42" t="e">
        <f t="shared" ref="G24:H28" si="6">+(B24-C24)/C24</f>
        <v>#DIV/0!</v>
      </c>
      <c r="H24" s="42" t="e">
        <f t="shared" si="6"/>
        <v>#DIV/0!</v>
      </c>
      <c r="I24" s="42" t="e">
        <f t="shared" si="4"/>
        <v>#DIV/0!</v>
      </c>
      <c r="J24" s="42" t="e">
        <f t="shared" si="4"/>
        <v>#DIV/0!</v>
      </c>
      <c r="K24" s="42">
        <f t="shared" ref="K24:L27" si="7">B24/B$28</f>
        <v>0</v>
      </c>
      <c r="L24" s="42">
        <f t="shared" si="7"/>
        <v>0</v>
      </c>
      <c r="M24" s="42">
        <f t="shared" si="5"/>
        <v>0</v>
      </c>
      <c r="N24" s="42">
        <f t="shared" si="5"/>
        <v>0</v>
      </c>
      <c r="O24" s="42">
        <f t="shared" si="5"/>
        <v>0</v>
      </c>
    </row>
    <row r="25" spans="1:15" x14ac:dyDescent="0.2">
      <c r="A25" s="29" t="s">
        <v>31</v>
      </c>
      <c r="B25" s="45"/>
      <c r="C25" s="45"/>
      <c r="D25" s="45"/>
      <c r="E25" s="45"/>
      <c r="F25" s="45"/>
      <c r="G25" s="42" t="e">
        <f t="shared" si="6"/>
        <v>#DIV/0!</v>
      </c>
      <c r="H25" s="42" t="e">
        <f t="shared" si="6"/>
        <v>#DIV/0!</v>
      </c>
      <c r="I25" s="42" t="e">
        <f t="shared" si="4"/>
        <v>#DIV/0!</v>
      </c>
      <c r="J25" s="42" t="e">
        <f t="shared" si="4"/>
        <v>#DIV/0!</v>
      </c>
      <c r="K25" s="42">
        <f t="shared" si="7"/>
        <v>0</v>
      </c>
      <c r="L25" s="42">
        <f t="shared" si="7"/>
        <v>0</v>
      </c>
      <c r="M25" s="42">
        <f t="shared" si="5"/>
        <v>0</v>
      </c>
      <c r="N25" s="42">
        <f t="shared" si="5"/>
        <v>0</v>
      </c>
      <c r="O25" s="42">
        <f t="shared" si="5"/>
        <v>0</v>
      </c>
    </row>
    <row r="26" spans="1:15" x14ac:dyDescent="0.2">
      <c r="A26" s="29" t="s">
        <v>32</v>
      </c>
      <c r="B26" s="45"/>
      <c r="C26" s="45"/>
      <c r="D26" s="45"/>
      <c r="E26" s="45"/>
      <c r="F26" s="45"/>
      <c r="G26" s="42" t="e">
        <f t="shared" si="6"/>
        <v>#DIV/0!</v>
      </c>
      <c r="H26" s="42" t="e">
        <f t="shared" si="6"/>
        <v>#DIV/0!</v>
      </c>
      <c r="I26" s="42" t="e">
        <f t="shared" si="4"/>
        <v>#DIV/0!</v>
      </c>
      <c r="J26" s="42" t="e">
        <f t="shared" si="4"/>
        <v>#DIV/0!</v>
      </c>
      <c r="K26" s="42">
        <f t="shared" si="7"/>
        <v>0</v>
      </c>
      <c r="L26" s="42">
        <f t="shared" si="7"/>
        <v>0</v>
      </c>
      <c r="M26" s="42">
        <f t="shared" si="5"/>
        <v>0</v>
      </c>
      <c r="N26" s="42">
        <f t="shared" si="5"/>
        <v>0</v>
      </c>
      <c r="O26" s="42">
        <f t="shared" si="5"/>
        <v>0</v>
      </c>
    </row>
    <row r="27" spans="1:15" x14ac:dyDescent="0.2">
      <c r="A27" s="29" t="s">
        <v>33</v>
      </c>
      <c r="B27" s="45">
        <v>170430</v>
      </c>
      <c r="C27" s="45">
        <v>107712</v>
      </c>
      <c r="D27" s="45">
        <v>91909</v>
      </c>
      <c r="E27" s="45">
        <v>84393</v>
      </c>
      <c r="F27" s="45">
        <v>33570</v>
      </c>
      <c r="G27" s="42">
        <f t="shared" si="6"/>
        <v>0.58227495543672014</v>
      </c>
      <c r="H27" s="42">
        <f t="shared" si="6"/>
        <v>0.17194181200970526</v>
      </c>
      <c r="I27" s="42">
        <f t="shared" si="4"/>
        <v>8.9059519154432235E-2</v>
      </c>
      <c r="J27" s="42">
        <f t="shared" si="4"/>
        <v>1.5139410187667561</v>
      </c>
      <c r="K27" s="42">
        <f t="shared" si="7"/>
        <v>0.52979576611023038</v>
      </c>
      <c r="L27" s="42">
        <f t="shared" si="7"/>
        <v>0.37080694023684935</v>
      </c>
      <c r="M27" s="42">
        <f t="shared" si="5"/>
        <v>0.39643288474810212</v>
      </c>
      <c r="N27" s="42">
        <f t="shared" si="5"/>
        <v>0.40769565217391307</v>
      </c>
      <c r="O27" s="42">
        <f t="shared" si="5"/>
        <v>0.19067363398841305</v>
      </c>
    </row>
    <row r="28" spans="1:15" ht="17" thickBot="1" x14ac:dyDescent="0.25">
      <c r="A28" s="33" t="s">
        <v>34</v>
      </c>
      <c r="B28" s="62">
        <v>321690</v>
      </c>
      <c r="C28" s="62">
        <v>290480</v>
      </c>
      <c r="D28" s="62">
        <v>231840</v>
      </c>
      <c r="E28" s="62">
        <v>207000</v>
      </c>
      <c r="F28" s="62">
        <v>176060</v>
      </c>
      <c r="G28" s="63">
        <f t="shared" si="6"/>
        <v>0.10744285320848251</v>
      </c>
      <c r="H28" s="63">
        <f t="shared" si="6"/>
        <v>0.25293305728088339</v>
      </c>
      <c r="I28" s="63">
        <f t="shared" si="4"/>
        <v>0.12</v>
      </c>
      <c r="J28" s="63">
        <f t="shared" si="4"/>
        <v>0.17573554470067024</v>
      </c>
      <c r="K28" s="63" t="e">
        <f>K11+K21+K23+K24+K25+K26+K27</f>
        <v>#REF!</v>
      </c>
      <c r="L28" s="63" t="e">
        <f>L11+L21+L23+L24+L25+L26+L27</f>
        <v>#REF!</v>
      </c>
      <c r="M28" s="63">
        <f>M11+M21+M23+M24+M25+M26+M27</f>
        <v>0.99176155969634228</v>
      </c>
      <c r="N28" s="63">
        <f>N11+N21+N23+N24+N25+N26+N27</f>
        <v>1.0768309178743962</v>
      </c>
      <c r="O28" s="63">
        <f>O11+O21+O23+O24+O25+O26+O27</f>
        <v>1</v>
      </c>
    </row>
    <row r="29" spans="1:15" ht="17" thickTop="1" x14ac:dyDescent="0.2">
      <c r="A29" s="32"/>
      <c r="B29" s="9"/>
      <c r="C29" s="9"/>
      <c r="D29" s="9"/>
      <c r="E29" s="9"/>
      <c r="F29" s="9"/>
      <c r="G29" s="5"/>
      <c r="H29" s="5"/>
      <c r="I29" s="5"/>
      <c r="J29" s="5"/>
      <c r="K29" s="5"/>
      <c r="L29" s="5"/>
      <c r="M29" s="5"/>
      <c r="N29" s="10"/>
      <c r="O29" s="10"/>
    </row>
    <row r="30" spans="1:15" x14ac:dyDescent="0.2">
      <c r="A30" s="34" t="s">
        <v>35</v>
      </c>
      <c r="B30" s="9"/>
      <c r="C30" s="9"/>
      <c r="D30" s="9"/>
      <c r="E30" s="9"/>
      <c r="F30" s="9"/>
      <c r="G30" s="5"/>
      <c r="H30" s="5"/>
      <c r="I30" s="5"/>
      <c r="J30" s="5"/>
      <c r="K30" s="5"/>
      <c r="L30" s="5"/>
      <c r="M30" s="5"/>
      <c r="N30" s="10"/>
      <c r="O30" s="10"/>
    </row>
    <row r="31" spans="1:15" x14ac:dyDescent="0.2">
      <c r="A31" s="29" t="s">
        <v>36</v>
      </c>
      <c r="B31" s="44">
        <v>37290</v>
      </c>
      <c r="C31" s="44">
        <v>35490</v>
      </c>
      <c r="D31" s="44">
        <v>30200</v>
      </c>
      <c r="E31" s="44">
        <v>22370</v>
      </c>
      <c r="F31" s="44">
        <v>21180</v>
      </c>
      <c r="G31" s="42">
        <f t="shared" ref="G31:J37" si="8">+(B31-C31)/C31</f>
        <v>5.0718512256973797E-2</v>
      </c>
      <c r="H31" s="42">
        <f t="shared" si="8"/>
        <v>0.17516556291390728</v>
      </c>
      <c r="I31" s="42">
        <f t="shared" si="8"/>
        <v>0.35002235136343318</v>
      </c>
      <c r="J31" s="42">
        <f t="shared" si="8"/>
        <v>5.6185080264400375E-2</v>
      </c>
      <c r="K31" s="42">
        <f t="shared" ref="K31:O36" si="9">B31/B$28</f>
        <v>0.11591905250396345</v>
      </c>
      <c r="L31" s="42">
        <f t="shared" si="9"/>
        <v>0.12217708620214816</v>
      </c>
      <c r="M31" s="42">
        <f t="shared" si="9"/>
        <v>0.13026224982746723</v>
      </c>
      <c r="N31" s="42">
        <f t="shared" si="9"/>
        <v>0.10806763285024154</v>
      </c>
      <c r="O31" s="42">
        <f t="shared" si="9"/>
        <v>0.12029989776212655</v>
      </c>
    </row>
    <row r="32" spans="1:15" x14ac:dyDescent="0.2">
      <c r="A32" s="29" t="s">
        <v>37</v>
      </c>
      <c r="B32" s="45">
        <v>11610</v>
      </c>
      <c r="C32" s="45">
        <v>11000</v>
      </c>
      <c r="D32" s="45">
        <v>6310</v>
      </c>
      <c r="E32" s="45">
        <v>0</v>
      </c>
      <c r="F32" s="45">
        <v>0</v>
      </c>
      <c r="G32" s="42">
        <f t="shared" si="8"/>
        <v>5.5454545454545458E-2</v>
      </c>
      <c r="H32" s="42">
        <f t="shared" si="8"/>
        <v>0.74326465927099838</v>
      </c>
      <c r="I32" s="42" t="e">
        <f t="shared" si="8"/>
        <v>#DIV/0!</v>
      </c>
      <c r="J32" s="42" t="e">
        <f t="shared" si="8"/>
        <v>#DIV/0!</v>
      </c>
      <c r="K32" s="42">
        <f t="shared" si="9"/>
        <v>3.6090646274363515E-2</v>
      </c>
      <c r="L32" s="42">
        <f t="shared" si="9"/>
        <v>3.7868355824841639E-2</v>
      </c>
      <c r="M32" s="42">
        <f t="shared" si="9"/>
        <v>2.7217046238785368E-2</v>
      </c>
      <c r="N32" s="42">
        <f t="shared" si="9"/>
        <v>0</v>
      </c>
      <c r="O32" s="42">
        <f t="shared" si="9"/>
        <v>0</v>
      </c>
    </row>
    <row r="33" spans="1:15" x14ac:dyDescent="0.2">
      <c r="A33" s="29" t="s">
        <v>38</v>
      </c>
      <c r="B33" s="46">
        <v>30110</v>
      </c>
      <c r="C33" s="46">
        <v>34120</v>
      </c>
      <c r="D33" s="46">
        <v>25740</v>
      </c>
      <c r="E33" s="46">
        <v>2090</v>
      </c>
      <c r="F33" s="46">
        <v>15830</v>
      </c>
      <c r="G33" s="42">
        <f t="shared" si="8"/>
        <v>-0.11752637749120751</v>
      </c>
      <c r="H33" s="42">
        <f t="shared" si="8"/>
        <v>0.32556332556332557</v>
      </c>
      <c r="I33" s="42">
        <f t="shared" si="8"/>
        <v>11.315789473684211</v>
      </c>
      <c r="J33" s="42">
        <f t="shared" si="8"/>
        <v>-0.8679722046746684</v>
      </c>
      <c r="K33" s="42">
        <f t="shared" si="9"/>
        <v>9.3599428020765332E-2</v>
      </c>
      <c r="L33" s="42">
        <f t="shared" si="9"/>
        <v>0.11746075461305426</v>
      </c>
      <c r="M33" s="42">
        <f t="shared" si="9"/>
        <v>0.1110248447204969</v>
      </c>
      <c r="N33" s="42">
        <f t="shared" si="9"/>
        <v>1.0096618357487923E-2</v>
      </c>
      <c r="O33" s="42">
        <f t="shared" si="9"/>
        <v>8.9912529819379763E-2</v>
      </c>
    </row>
    <row r="34" spans="1:15" x14ac:dyDescent="0.2">
      <c r="A34" s="29" t="s">
        <v>39</v>
      </c>
      <c r="B34" s="45">
        <v>0</v>
      </c>
      <c r="C34" s="45">
        <v>0</v>
      </c>
      <c r="D34" s="45">
        <v>1210</v>
      </c>
      <c r="E34" s="45">
        <v>1200</v>
      </c>
      <c r="F34" s="45">
        <v>1540</v>
      </c>
      <c r="G34" s="42" t="e">
        <f t="shared" si="8"/>
        <v>#DIV/0!</v>
      </c>
      <c r="H34" s="42">
        <f t="shared" si="8"/>
        <v>-1</v>
      </c>
      <c r="I34" s="42">
        <f t="shared" si="8"/>
        <v>8.3333333333333332E-3</v>
      </c>
      <c r="J34" s="42">
        <f t="shared" si="8"/>
        <v>-0.22077922077922077</v>
      </c>
      <c r="K34" s="42">
        <f t="shared" si="9"/>
        <v>0</v>
      </c>
      <c r="L34" s="42">
        <f t="shared" si="9"/>
        <v>0</v>
      </c>
      <c r="M34" s="42">
        <f t="shared" si="9"/>
        <v>5.2191166321601101E-3</v>
      </c>
      <c r="N34" s="42">
        <f t="shared" si="9"/>
        <v>5.7971014492753624E-3</v>
      </c>
      <c r="O34" s="42">
        <f t="shared" si="9"/>
        <v>8.7470180620243098E-3</v>
      </c>
    </row>
    <row r="35" spans="1:15" x14ac:dyDescent="0.2">
      <c r="A35" s="29" t="s">
        <v>40</v>
      </c>
      <c r="B35" s="45">
        <v>2930</v>
      </c>
      <c r="C35" s="45">
        <v>3620</v>
      </c>
      <c r="D35" s="45">
        <v>3030</v>
      </c>
      <c r="E35" s="45">
        <v>2630</v>
      </c>
      <c r="F35" s="45">
        <v>2650</v>
      </c>
      <c r="G35" s="42">
        <f t="shared" si="8"/>
        <v>-0.19060773480662985</v>
      </c>
      <c r="H35" s="42">
        <f t="shared" si="8"/>
        <v>0.19471947194719472</v>
      </c>
      <c r="I35" s="42">
        <f t="shared" si="8"/>
        <v>0.15209125475285171</v>
      </c>
      <c r="J35" s="42">
        <f t="shared" si="8"/>
        <v>-7.5471698113207548E-3</v>
      </c>
      <c r="K35" s="42">
        <f t="shared" si="9"/>
        <v>9.1081475955112068E-3</v>
      </c>
      <c r="L35" s="42">
        <f t="shared" si="9"/>
        <v>1.2462131644175159E-2</v>
      </c>
      <c r="M35" s="42">
        <f t="shared" si="9"/>
        <v>1.306935817805383E-2</v>
      </c>
      <c r="N35" s="42">
        <f t="shared" si="9"/>
        <v>1.2705314009661836E-2</v>
      </c>
      <c r="O35" s="42">
        <f t="shared" si="9"/>
        <v>1.5051686924911961E-2</v>
      </c>
    </row>
    <row r="36" spans="1:15" x14ac:dyDescent="0.2">
      <c r="A36" s="30" t="s">
        <v>38</v>
      </c>
      <c r="B36" s="45">
        <v>1360</v>
      </c>
      <c r="C36" s="45">
        <v>1170</v>
      </c>
      <c r="D36" s="45">
        <v>567</v>
      </c>
      <c r="E36" s="45">
        <v>429</v>
      </c>
      <c r="F36" s="45">
        <v>2820</v>
      </c>
      <c r="G36" s="42">
        <f t="shared" si="8"/>
        <v>0.1623931623931624</v>
      </c>
      <c r="H36" s="42">
        <f t="shared" si="8"/>
        <v>1.0634920634920635</v>
      </c>
      <c r="I36" s="42">
        <f t="shared" si="8"/>
        <v>0.32167832167832167</v>
      </c>
      <c r="J36" s="42">
        <f t="shared" si="8"/>
        <v>-0.84787234042553195</v>
      </c>
      <c r="K36" s="42">
        <f t="shared" si="9"/>
        <v>4.2276726040598091E-3</v>
      </c>
      <c r="L36" s="42">
        <f t="shared" si="9"/>
        <v>4.0278160286422475E-3</v>
      </c>
      <c r="M36" s="42">
        <f t="shared" si="9"/>
        <v>2.4456521739130437E-3</v>
      </c>
      <c r="N36" s="42">
        <f t="shared" si="9"/>
        <v>2.072463768115942E-3</v>
      </c>
      <c r="O36" s="42">
        <f t="shared" si="9"/>
        <v>1.6017266840849712E-2</v>
      </c>
    </row>
    <row r="37" spans="1:15" x14ac:dyDescent="0.2">
      <c r="A37" s="69" t="s">
        <v>41</v>
      </c>
      <c r="B37" s="62">
        <v>81940</v>
      </c>
      <c r="C37" s="62">
        <v>84230</v>
      </c>
      <c r="D37" s="62">
        <v>66490</v>
      </c>
      <c r="E37" s="62">
        <v>46290</v>
      </c>
      <c r="F37" s="62">
        <v>41200</v>
      </c>
      <c r="G37" s="63">
        <f t="shared" si="8"/>
        <v>-2.7187462899204561E-2</v>
      </c>
      <c r="H37" s="63">
        <f t="shared" si="8"/>
        <v>0.26680703865242894</v>
      </c>
      <c r="I37" s="63">
        <f t="shared" si="8"/>
        <v>0.43637934759127239</v>
      </c>
      <c r="J37" s="63">
        <f t="shared" si="8"/>
        <v>0.12354368932038835</v>
      </c>
      <c r="K37" s="63">
        <f>B37/B49</f>
        <v>0.25471727439460351</v>
      </c>
      <c r="L37" s="63">
        <f>C37/C49</f>
        <v>0.2899683282842192</v>
      </c>
      <c r="M37" s="63">
        <f>D37/D49</f>
        <v>0.2867926155969634</v>
      </c>
      <c r="N37" s="63">
        <f>E37/E49</f>
        <v>0.22362318840579709</v>
      </c>
      <c r="O37" s="63">
        <f>F37/F49</f>
        <v>0.23401113256844258</v>
      </c>
    </row>
    <row r="38" spans="1:15" x14ac:dyDescent="0.2">
      <c r="A38" s="29"/>
      <c r="B38" s="6"/>
      <c r="C38" s="6"/>
      <c r="D38" s="6"/>
      <c r="E38" s="6"/>
      <c r="F38" s="6"/>
      <c r="G38" s="4"/>
      <c r="H38" s="4"/>
      <c r="I38" s="4"/>
      <c r="J38" s="4"/>
      <c r="K38" s="4"/>
      <c r="L38" s="4"/>
      <c r="M38" s="4"/>
      <c r="N38" s="7"/>
      <c r="O38" s="7"/>
    </row>
    <row r="39" spans="1:15" x14ac:dyDescent="0.2">
      <c r="A39" s="29" t="s">
        <v>42</v>
      </c>
      <c r="B39" s="45">
        <v>75430</v>
      </c>
      <c r="C39" s="45">
        <v>53460</v>
      </c>
      <c r="D39" s="45">
        <v>28990</v>
      </c>
      <c r="E39" s="45">
        <v>16960</v>
      </c>
      <c r="F39" s="45">
        <v>0</v>
      </c>
      <c r="G39" s="42">
        <f t="shared" ref="G39:J42" si="10">+(B39-C39)/C39</f>
        <v>0.41096146651702209</v>
      </c>
      <c r="H39" s="42">
        <f t="shared" si="10"/>
        <v>0.84408416695412214</v>
      </c>
      <c r="I39" s="42">
        <f t="shared" si="10"/>
        <v>0.70931603773584906</v>
      </c>
      <c r="J39" s="42" t="e">
        <f t="shared" si="10"/>
        <v>#DIV/0!</v>
      </c>
      <c r="K39" s="42">
        <f t="shared" ref="K39:O41" si="11">B39/B$28</f>
        <v>0.23448040038546428</v>
      </c>
      <c r="L39" s="42">
        <f t="shared" si="11"/>
        <v>0.18404020930873038</v>
      </c>
      <c r="M39" s="42">
        <f t="shared" si="11"/>
        <v>0.1250431331953071</v>
      </c>
      <c r="N39" s="42">
        <f t="shared" si="11"/>
        <v>8.1932367149758448E-2</v>
      </c>
      <c r="O39" s="42">
        <f t="shared" si="11"/>
        <v>0</v>
      </c>
    </row>
    <row r="40" spans="1:15" x14ac:dyDescent="0.2">
      <c r="A40" s="29" t="s">
        <v>43</v>
      </c>
      <c r="B40" s="45">
        <v>26020</v>
      </c>
      <c r="C40" s="45">
        <v>24060</v>
      </c>
      <c r="D40" s="45">
        <v>20260</v>
      </c>
      <c r="E40" s="45">
        <v>16490</v>
      </c>
      <c r="F40" s="45">
        <v>13850</v>
      </c>
      <c r="G40" s="42">
        <f t="shared" si="10"/>
        <v>8.146300914380715E-2</v>
      </c>
      <c r="H40" s="42">
        <f t="shared" si="10"/>
        <v>0.18756169792694966</v>
      </c>
      <c r="I40" s="42">
        <f t="shared" si="10"/>
        <v>0.22862340812613705</v>
      </c>
      <c r="J40" s="42">
        <f t="shared" si="10"/>
        <v>0.19061371841155234</v>
      </c>
      <c r="K40" s="42">
        <f t="shared" si="11"/>
        <v>8.0885324380614881E-2</v>
      </c>
      <c r="L40" s="42">
        <f t="shared" si="11"/>
        <v>8.2828421922335443E-2</v>
      </c>
      <c r="M40" s="42">
        <f t="shared" si="11"/>
        <v>8.738785369220152E-2</v>
      </c>
      <c r="N40" s="42">
        <f t="shared" si="11"/>
        <v>7.9661835748792265E-2</v>
      </c>
      <c r="O40" s="42">
        <f t="shared" si="11"/>
        <v>7.8666363739634218E-2</v>
      </c>
    </row>
    <row r="41" spans="1:15" x14ac:dyDescent="0.2">
      <c r="A41" s="30" t="s">
        <v>44</v>
      </c>
      <c r="B41" s="45">
        <v>10050</v>
      </c>
      <c r="C41" s="45">
        <v>9370</v>
      </c>
      <c r="D41" s="45">
        <v>4550</v>
      </c>
      <c r="E41" s="45">
        <v>3710</v>
      </c>
      <c r="F41" s="45">
        <v>2800</v>
      </c>
      <c r="G41" s="42">
        <f t="shared" si="10"/>
        <v>7.2572038420490925E-2</v>
      </c>
      <c r="H41" s="42">
        <f t="shared" si="10"/>
        <v>1.0593406593406594</v>
      </c>
      <c r="I41" s="42">
        <f t="shared" si="10"/>
        <v>0.22641509433962265</v>
      </c>
      <c r="J41" s="42">
        <f t="shared" si="10"/>
        <v>0.32500000000000001</v>
      </c>
      <c r="K41" s="42">
        <f t="shared" si="11"/>
        <v>3.1241257110883148E-2</v>
      </c>
      <c r="L41" s="42">
        <f t="shared" si="11"/>
        <v>3.2256954007160561E-2</v>
      </c>
      <c r="M41" s="42">
        <f t="shared" si="11"/>
        <v>1.96256038647343E-2</v>
      </c>
      <c r="N41" s="42">
        <f t="shared" si="11"/>
        <v>1.7922705314009663E-2</v>
      </c>
      <c r="O41" s="42">
        <f t="shared" si="11"/>
        <v>1.5903669203680564E-2</v>
      </c>
    </row>
    <row r="42" spans="1:15" x14ac:dyDescent="0.2">
      <c r="A42" s="69" t="s">
        <v>45</v>
      </c>
      <c r="B42" s="62">
        <f>+B37+SUM(B39:B41)</f>
        <v>193440</v>
      </c>
      <c r="C42" s="62">
        <f>+C37+SUM(C39:C41)</f>
        <v>171120</v>
      </c>
      <c r="D42" s="62">
        <f>+D37+SUM(D39:D41)</f>
        <v>120290</v>
      </c>
      <c r="E42" s="62">
        <f>+E37+SUM(E39:E41)</f>
        <v>83450</v>
      </c>
      <c r="F42" s="62">
        <f>+F37+SUM(F39:F41)</f>
        <v>57850</v>
      </c>
      <c r="G42" s="63">
        <f t="shared" si="10"/>
        <v>0.13043478260869565</v>
      </c>
      <c r="H42" s="63">
        <f t="shared" si="10"/>
        <v>0.42256214149139582</v>
      </c>
      <c r="I42" s="63">
        <f t="shared" si="10"/>
        <v>0.44146195326542842</v>
      </c>
      <c r="J42" s="63">
        <f t="shared" si="10"/>
        <v>0.44252376836646501</v>
      </c>
      <c r="K42" s="63">
        <f>B42/B49</f>
        <v>0.60132425627156583</v>
      </c>
      <c r="L42" s="63">
        <f>C42/C49</f>
        <v>0.58909391352244556</v>
      </c>
      <c r="M42" s="63">
        <f>D42/D49</f>
        <v>0.51884920634920639</v>
      </c>
      <c r="N42" s="63">
        <f>E42/E49</f>
        <v>0.40314009661835748</v>
      </c>
      <c r="O42" s="63">
        <f>F42/F49</f>
        <v>0.32858116551175737</v>
      </c>
    </row>
    <row r="43" spans="1:15" x14ac:dyDescent="0.2">
      <c r="A43" s="31"/>
      <c r="B43" s="6"/>
      <c r="C43" s="6"/>
      <c r="D43" s="6"/>
      <c r="E43" s="6"/>
      <c r="F43" s="6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">
      <c r="A44" s="28" t="s">
        <v>46</v>
      </c>
      <c r="B44" s="6"/>
      <c r="C44" s="6"/>
      <c r="D44" s="6"/>
      <c r="E44" s="6"/>
      <c r="F44" s="6"/>
      <c r="G44" s="4"/>
      <c r="H44" s="4"/>
      <c r="I44" s="4"/>
      <c r="J44" s="4"/>
      <c r="K44" s="4"/>
      <c r="L44" s="4"/>
      <c r="M44" s="4"/>
      <c r="N44" s="7"/>
      <c r="O44" s="7"/>
    </row>
    <row r="45" spans="1:15" x14ac:dyDescent="0.2">
      <c r="A45" s="29" t="s">
        <v>47</v>
      </c>
      <c r="B45" s="45">
        <v>31250</v>
      </c>
      <c r="C45" s="45">
        <v>27420</v>
      </c>
      <c r="D45" s="45">
        <v>23310</v>
      </c>
      <c r="E45" s="45">
        <v>19760</v>
      </c>
      <c r="F45" s="45">
        <v>16420</v>
      </c>
      <c r="G45" s="42">
        <f t="shared" ref="G45:J47" si="12">+(B45-C45)/C45</f>
        <v>0.13967906637490882</v>
      </c>
      <c r="H45" s="42">
        <f t="shared" si="12"/>
        <v>0.17631917631917632</v>
      </c>
      <c r="I45" s="42">
        <f t="shared" si="12"/>
        <v>0.17965587044534412</v>
      </c>
      <c r="J45" s="42">
        <f t="shared" si="12"/>
        <v>0.20341047503045068</v>
      </c>
      <c r="K45" s="42">
        <f t="shared" ref="K45:O46" si="13">B45/B$28</f>
        <v>9.7143212409462526E-2</v>
      </c>
      <c r="L45" s="42">
        <f t="shared" si="13"/>
        <v>9.4395483337923441E-2</v>
      </c>
      <c r="M45" s="42">
        <f t="shared" si="13"/>
        <v>0.10054347826086957</v>
      </c>
      <c r="N45" s="42">
        <f t="shared" si="13"/>
        <v>9.5458937198067639E-2</v>
      </c>
      <c r="O45" s="42">
        <f t="shared" si="13"/>
        <v>9.326366011586959E-2</v>
      </c>
    </row>
    <row r="46" spans="1:15" x14ac:dyDescent="0.2">
      <c r="A46" s="30" t="s">
        <v>48</v>
      </c>
      <c r="B46" s="45">
        <v>96360</v>
      </c>
      <c r="C46" s="45">
        <v>92280</v>
      </c>
      <c r="D46" s="45">
        <v>87150</v>
      </c>
      <c r="E46" s="45">
        <v>104260</v>
      </c>
      <c r="F46" s="45">
        <v>101290</v>
      </c>
      <c r="G46" s="42">
        <f t="shared" si="12"/>
        <v>4.4213263979193757E-2</v>
      </c>
      <c r="H46" s="42">
        <f t="shared" si="12"/>
        <v>5.8864027538726334E-2</v>
      </c>
      <c r="I46" s="42">
        <f t="shared" si="12"/>
        <v>-0.16410895837329753</v>
      </c>
      <c r="J46" s="42">
        <f t="shared" si="12"/>
        <v>2.9321749432323033E-2</v>
      </c>
      <c r="K46" s="42">
        <f t="shared" si="13"/>
        <v>0.29954303832882589</v>
      </c>
      <c r="L46" s="42">
        <f t="shared" si="13"/>
        <v>0.31768107959239877</v>
      </c>
      <c r="M46" s="42">
        <f t="shared" si="13"/>
        <v>0.37590579710144928</v>
      </c>
      <c r="N46" s="42">
        <f t="shared" si="13"/>
        <v>0.50367149758454111</v>
      </c>
      <c r="O46" s="42">
        <f t="shared" si="13"/>
        <v>0.57531523344314439</v>
      </c>
    </row>
    <row r="47" spans="1:15" x14ac:dyDescent="0.2">
      <c r="A47" s="69" t="s">
        <v>49</v>
      </c>
      <c r="B47" s="62">
        <v>128250</v>
      </c>
      <c r="C47" s="62">
        <v>119360</v>
      </c>
      <c r="D47" s="62">
        <v>111550</v>
      </c>
      <c r="E47" s="62">
        <v>123550</v>
      </c>
      <c r="F47" s="62">
        <v>118210</v>
      </c>
      <c r="G47" s="63">
        <f t="shared" si="12"/>
        <v>7.4480563002680966E-2</v>
      </c>
      <c r="H47" s="63">
        <f t="shared" si="12"/>
        <v>7.0013446884805014E-2</v>
      </c>
      <c r="I47" s="63">
        <f t="shared" si="12"/>
        <v>-9.71266693646297E-2</v>
      </c>
      <c r="J47" s="63">
        <f t="shared" si="12"/>
        <v>4.5173843160477116E-2</v>
      </c>
      <c r="K47" s="63">
        <f>B47/B49</f>
        <v>0.39867574372843423</v>
      </c>
      <c r="L47" s="63">
        <f>C47/C49</f>
        <v>0.41090608647755439</v>
      </c>
      <c r="M47" s="63">
        <f>D47/D49</f>
        <v>0.48115079365079366</v>
      </c>
      <c r="N47" s="63">
        <f>E47/E49</f>
        <v>0.59685990338164252</v>
      </c>
      <c r="O47" s="63">
        <f>F47/F49</f>
        <v>0.67141883448824269</v>
      </c>
    </row>
    <row r="48" spans="1:15" x14ac:dyDescent="0.2">
      <c r="A48" s="29"/>
      <c r="B48" s="45"/>
      <c r="C48" s="45"/>
      <c r="D48" s="45"/>
      <c r="E48" s="45"/>
      <c r="F48" s="45"/>
      <c r="G48" s="42"/>
      <c r="H48" s="42"/>
      <c r="I48" s="42"/>
      <c r="J48" s="42"/>
      <c r="K48" s="42"/>
      <c r="L48" s="42"/>
      <c r="M48" s="42"/>
      <c r="N48" s="47"/>
      <c r="O48" s="47"/>
    </row>
    <row r="49" spans="1:15" ht="17" thickBot="1" x14ac:dyDescent="0.25">
      <c r="A49" s="70" t="s">
        <v>50</v>
      </c>
      <c r="B49" s="64">
        <f>B42+B47</f>
        <v>321690</v>
      </c>
      <c r="C49" s="64">
        <f>C42+C47</f>
        <v>290480</v>
      </c>
      <c r="D49" s="64">
        <f>D42+D47</f>
        <v>231840</v>
      </c>
      <c r="E49" s="64">
        <f>E42+E47</f>
        <v>207000</v>
      </c>
      <c r="F49" s="64">
        <f>F42+F47</f>
        <v>176060</v>
      </c>
      <c r="G49" s="63">
        <f>+(B49-C49)/C49</f>
        <v>0.10744285320848251</v>
      </c>
      <c r="H49" s="63">
        <f>+(C49-D49)/D49</f>
        <v>0.25293305728088339</v>
      </c>
      <c r="I49" s="63">
        <f>+(D49-E49)/E49</f>
        <v>0.12</v>
      </c>
      <c r="J49" s="63">
        <f>+(E49-F49)/F49</f>
        <v>0.17573554470067024</v>
      </c>
      <c r="K49" s="63">
        <f>K42+K47</f>
        <v>1</v>
      </c>
      <c r="L49" s="63">
        <f>L42+L47</f>
        <v>1</v>
      </c>
      <c r="M49" s="63">
        <f>M42+M47</f>
        <v>1</v>
      </c>
      <c r="N49" s="63">
        <f>N42+N47</f>
        <v>1</v>
      </c>
      <c r="O49" s="63">
        <f>O42+O47</f>
        <v>1</v>
      </c>
    </row>
    <row r="50" spans="1:15" ht="17" thickTop="1" x14ac:dyDescent="0.2">
      <c r="A50" s="28" t="s">
        <v>51</v>
      </c>
      <c r="B50" s="11"/>
      <c r="C50" s="11"/>
      <c r="D50" s="11"/>
      <c r="E50" s="11"/>
      <c r="F50" s="11"/>
      <c r="G50" s="27" t="s">
        <v>10</v>
      </c>
      <c r="H50" s="26"/>
      <c r="I50" s="26"/>
      <c r="J50" s="26"/>
      <c r="K50" s="27" t="s">
        <v>52</v>
      </c>
      <c r="L50" s="53"/>
      <c r="M50" s="53"/>
      <c r="N50" s="12"/>
      <c r="O50" s="12"/>
    </row>
    <row r="51" spans="1:15" x14ac:dyDescent="0.2">
      <c r="A51" s="29" t="s">
        <v>53</v>
      </c>
      <c r="B51" s="48">
        <v>215639</v>
      </c>
      <c r="C51" s="48">
        <v>233715</v>
      </c>
      <c r="D51" s="48">
        <v>182795</v>
      </c>
      <c r="E51" s="48">
        <v>170910</v>
      </c>
      <c r="F51" s="48">
        <v>155970</v>
      </c>
      <c r="G51" s="49">
        <f>+(B51-C51)/C51</f>
        <v>-7.734206191301371E-2</v>
      </c>
      <c r="H51" s="49">
        <f>+(C51-D51)/D51</f>
        <v>0.2785634180365984</v>
      </c>
      <c r="I51" s="49">
        <f>+(D51-E51)/E51</f>
        <v>6.9539523725937621E-2</v>
      </c>
      <c r="J51" s="49">
        <f>+(E51-F51)/F51</f>
        <v>9.5787651471436822E-2</v>
      </c>
      <c r="K51" s="50">
        <f>+B51/B$51</f>
        <v>1</v>
      </c>
      <c r="L51" s="50">
        <f>+C51/C$51</f>
        <v>1</v>
      </c>
      <c r="M51" s="50">
        <f>+D51/D$51</f>
        <v>1</v>
      </c>
      <c r="N51" s="50">
        <f>+E51/E$51</f>
        <v>1</v>
      </c>
      <c r="O51" s="50">
        <f>+F51/F$51</f>
        <v>1</v>
      </c>
    </row>
    <row r="52" spans="1:15" x14ac:dyDescent="0.2">
      <c r="A52" s="29" t="s">
        <v>54</v>
      </c>
      <c r="B52" s="51"/>
      <c r="C52" s="51"/>
      <c r="D52" s="51"/>
      <c r="E52" s="51"/>
      <c r="F52" s="51"/>
      <c r="G52" s="50"/>
      <c r="H52" s="50"/>
      <c r="I52" s="50"/>
      <c r="J52" s="50"/>
      <c r="K52" s="50"/>
      <c r="L52" s="50"/>
      <c r="M52" s="50"/>
      <c r="N52" s="52"/>
      <c r="O52" s="52"/>
    </row>
    <row r="53" spans="1:15" x14ac:dyDescent="0.2">
      <c r="A53" s="29" t="s">
        <v>55</v>
      </c>
      <c r="B53" s="51"/>
      <c r="C53" s="51"/>
      <c r="D53" s="51"/>
      <c r="E53" s="51"/>
      <c r="F53" s="51"/>
      <c r="G53" s="49" t="e">
        <f t="shared" ref="G53:J55" si="14">+(B53-C53)/C53</f>
        <v>#DIV/0!</v>
      </c>
      <c r="H53" s="49" t="e">
        <f t="shared" si="14"/>
        <v>#DIV/0!</v>
      </c>
      <c r="I53" s="49" t="e">
        <f t="shared" si="14"/>
        <v>#DIV/0!</v>
      </c>
      <c r="J53" s="49" t="e">
        <f t="shared" si="14"/>
        <v>#DIV/0!</v>
      </c>
      <c r="K53" s="50">
        <f t="shared" ref="K53:O55" si="15">+B53/B$51</f>
        <v>0</v>
      </c>
      <c r="L53" s="50">
        <f t="shared" si="15"/>
        <v>0</v>
      </c>
      <c r="M53" s="50">
        <f t="shared" si="15"/>
        <v>0</v>
      </c>
      <c r="N53" s="50">
        <f t="shared" si="15"/>
        <v>0</v>
      </c>
      <c r="O53" s="50">
        <f t="shared" si="15"/>
        <v>0</v>
      </c>
    </row>
    <row r="54" spans="1:15" x14ac:dyDescent="0.2">
      <c r="A54" s="30" t="s">
        <v>56</v>
      </c>
      <c r="B54" s="51"/>
      <c r="C54" s="51"/>
      <c r="D54" s="51"/>
      <c r="E54" s="51"/>
      <c r="F54" s="51"/>
      <c r="G54" s="49" t="e">
        <f t="shared" si="14"/>
        <v>#DIV/0!</v>
      </c>
      <c r="H54" s="49" t="e">
        <f t="shared" si="14"/>
        <v>#DIV/0!</v>
      </c>
      <c r="I54" s="49" t="e">
        <f t="shared" si="14"/>
        <v>#DIV/0!</v>
      </c>
      <c r="J54" s="49" t="e">
        <f t="shared" si="14"/>
        <v>#DIV/0!</v>
      </c>
      <c r="K54" s="50">
        <f t="shared" si="15"/>
        <v>0</v>
      </c>
      <c r="L54" s="50">
        <f t="shared" si="15"/>
        <v>0</v>
      </c>
      <c r="M54" s="50">
        <f t="shared" si="15"/>
        <v>0</v>
      </c>
      <c r="N54" s="50">
        <f t="shared" si="15"/>
        <v>0</v>
      </c>
      <c r="O54" s="50">
        <f t="shared" si="15"/>
        <v>0</v>
      </c>
    </row>
    <row r="55" spans="1:15" x14ac:dyDescent="0.2">
      <c r="A55" s="71" t="s">
        <v>57</v>
      </c>
      <c r="B55" s="65">
        <f>+B51-B53-B54</f>
        <v>215639</v>
      </c>
      <c r="C55" s="65">
        <f>+C51-C53-C54</f>
        <v>233715</v>
      </c>
      <c r="D55" s="65">
        <f>+D51-D53-D54</f>
        <v>182795</v>
      </c>
      <c r="E55" s="65">
        <f>+E51-E53-E54</f>
        <v>170910</v>
      </c>
      <c r="F55" s="65">
        <f>+F51-F53-F54</f>
        <v>155970</v>
      </c>
      <c r="G55" s="66">
        <f t="shared" si="14"/>
        <v>-7.734206191301371E-2</v>
      </c>
      <c r="H55" s="66">
        <f t="shared" si="14"/>
        <v>0.2785634180365984</v>
      </c>
      <c r="I55" s="66">
        <f t="shared" si="14"/>
        <v>6.9539523725937621E-2</v>
      </c>
      <c r="J55" s="66">
        <f t="shared" si="14"/>
        <v>9.5787651471436822E-2</v>
      </c>
      <c r="K55" s="66">
        <f t="shared" si="15"/>
        <v>1</v>
      </c>
      <c r="L55" s="66">
        <f t="shared" si="15"/>
        <v>1</v>
      </c>
      <c r="M55" s="66">
        <f t="shared" si="15"/>
        <v>1</v>
      </c>
      <c r="N55" s="66">
        <f t="shared" si="15"/>
        <v>1</v>
      </c>
      <c r="O55" s="66">
        <f t="shared" si="15"/>
        <v>1</v>
      </c>
    </row>
    <row r="56" spans="1:15" x14ac:dyDescent="0.2">
      <c r="A56" s="35"/>
      <c r="B56" s="15"/>
      <c r="C56" s="15"/>
      <c r="D56" s="15"/>
      <c r="E56" s="15"/>
      <c r="F56" s="15"/>
      <c r="G56" s="16"/>
      <c r="H56" s="16"/>
      <c r="I56" s="16"/>
      <c r="J56" s="16"/>
      <c r="K56" s="14"/>
      <c r="L56" s="14"/>
      <c r="M56" s="14"/>
      <c r="N56" s="17"/>
      <c r="O56" s="17"/>
    </row>
    <row r="57" spans="1:15" x14ac:dyDescent="0.2">
      <c r="A57" s="35" t="s">
        <v>58</v>
      </c>
      <c r="B57" s="15"/>
      <c r="C57" s="15"/>
      <c r="D57" s="15"/>
      <c r="E57" s="15"/>
      <c r="F57" s="15"/>
      <c r="G57" s="14"/>
      <c r="H57" s="14"/>
      <c r="I57" s="14"/>
      <c r="J57" s="14"/>
      <c r="K57" s="14"/>
      <c r="L57" s="14"/>
      <c r="M57" s="14"/>
      <c r="N57" s="14"/>
      <c r="O57" s="14"/>
    </row>
    <row r="58" spans="1:15" x14ac:dyDescent="0.2">
      <c r="A58" s="29" t="s">
        <v>59</v>
      </c>
      <c r="B58" s="45"/>
      <c r="C58" s="45"/>
      <c r="D58" s="45"/>
      <c r="E58" s="45"/>
      <c r="F58" s="45"/>
      <c r="G58" s="49" t="e">
        <f t="shared" ref="G58:J63" si="16">+(B58-C58)/C58</f>
        <v>#DIV/0!</v>
      </c>
      <c r="H58" s="49" t="e">
        <f t="shared" si="16"/>
        <v>#DIV/0!</v>
      </c>
      <c r="I58" s="49" t="e">
        <f t="shared" si="16"/>
        <v>#DIV/0!</v>
      </c>
      <c r="J58" s="49" t="e">
        <f t="shared" si="16"/>
        <v>#DIV/0!</v>
      </c>
      <c r="K58" s="50">
        <f t="shared" ref="K58:O63" si="17">+B58/B$51</f>
        <v>0</v>
      </c>
      <c r="L58" s="50">
        <f t="shared" si="17"/>
        <v>0</v>
      </c>
      <c r="M58" s="50">
        <f t="shared" si="17"/>
        <v>0</v>
      </c>
      <c r="N58" s="50">
        <f t="shared" si="17"/>
        <v>0</v>
      </c>
      <c r="O58" s="50">
        <f t="shared" si="17"/>
        <v>0</v>
      </c>
    </row>
    <row r="59" spans="1:15" x14ac:dyDescent="0.2">
      <c r="A59" s="30" t="s">
        <v>60</v>
      </c>
      <c r="B59" s="45">
        <f>+'[1]Cost of Goods Manufactured'!B24</f>
        <v>0</v>
      </c>
      <c r="C59" s="45">
        <f>+'[1]Cost of Goods Manufactured'!C24</f>
        <v>0</v>
      </c>
      <c r="D59" s="45">
        <f>+'[1]Cost of Goods Manufactured'!D24</f>
        <v>0</v>
      </c>
      <c r="E59" s="45">
        <f>+'[1]Cost of Goods Manufactured'!E24</f>
        <v>0</v>
      </c>
      <c r="F59" s="45">
        <f>+'[1]Cost of Goods Manufactured'!F24</f>
        <v>0</v>
      </c>
      <c r="G59" s="49" t="e">
        <f t="shared" si="16"/>
        <v>#DIV/0!</v>
      </c>
      <c r="H59" s="49" t="e">
        <f t="shared" si="16"/>
        <v>#DIV/0!</v>
      </c>
      <c r="I59" s="49" t="e">
        <f t="shared" si="16"/>
        <v>#DIV/0!</v>
      </c>
      <c r="J59" s="49" t="e">
        <f t="shared" si="16"/>
        <v>#DIV/0!</v>
      </c>
      <c r="K59" s="50">
        <f t="shared" si="17"/>
        <v>0</v>
      </c>
      <c r="L59" s="50">
        <f t="shared" si="17"/>
        <v>0</v>
      </c>
      <c r="M59" s="50">
        <f t="shared" si="17"/>
        <v>0</v>
      </c>
      <c r="N59" s="50">
        <f t="shared" si="17"/>
        <v>0</v>
      </c>
      <c r="O59" s="50">
        <f t="shared" si="17"/>
        <v>0</v>
      </c>
    </row>
    <row r="60" spans="1:15" x14ac:dyDescent="0.2">
      <c r="A60" s="32" t="s">
        <v>61</v>
      </c>
      <c r="B60" s="45">
        <f>+B58+B59</f>
        <v>0</v>
      </c>
      <c r="C60" s="45">
        <f>+C58+C59</f>
        <v>0</v>
      </c>
      <c r="D60" s="45">
        <f>+D58+D59</f>
        <v>0</v>
      </c>
      <c r="E60" s="45">
        <f>+E58+E59</f>
        <v>0</v>
      </c>
      <c r="F60" s="45">
        <f>+F58+F59</f>
        <v>0</v>
      </c>
      <c r="G60" s="50" t="e">
        <f t="shared" si="16"/>
        <v>#DIV/0!</v>
      </c>
      <c r="H60" s="50" t="e">
        <f t="shared" si="16"/>
        <v>#DIV/0!</v>
      </c>
      <c r="I60" s="50" t="e">
        <f t="shared" si="16"/>
        <v>#DIV/0!</v>
      </c>
      <c r="J60" s="50" t="e">
        <f t="shared" si="16"/>
        <v>#DIV/0!</v>
      </c>
      <c r="K60" s="50">
        <f t="shared" si="17"/>
        <v>0</v>
      </c>
      <c r="L60" s="50">
        <f t="shared" si="17"/>
        <v>0</v>
      </c>
      <c r="M60" s="50">
        <f t="shared" si="17"/>
        <v>0</v>
      </c>
      <c r="N60" s="50">
        <f t="shared" si="17"/>
        <v>0</v>
      </c>
      <c r="O60" s="50">
        <f t="shared" si="17"/>
        <v>0</v>
      </c>
    </row>
    <row r="61" spans="1:15" x14ac:dyDescent="0.2">
      <c r="A61" s="36" t="s">
        <v>62</v>
      </c>
      <c r="B61" s="45"/>
      <c r="C61" s="45"/>
      <c r="D61" s="45"/>
      <c r="E61" s="45"/>
      <c r="F61" s="45"/>
      <c r="G61" s="49" t="e">
        <f t="shared" si="16"/>
        <v>#DIV/0!</v>
      </c>
      <c r="H61" s="49" t="e">
        <f t="shared" si="16"/>
        <v>#DIV/0!</v>
      </c>
      <c r="I61" s="49" t="e">
        <f t="shared" si="16"/>
        <v>#DIV/0!</v>
      </c>
      <c r="J61" s="49" t="e">
        <f t="shared" si="16"/>
        <v>#DIV/0!</v>
      </c>
      <c r="K61" s="50">
        <f t="shared" si="17"/>
        <v>0</v>
      </c>
      <c r="L61" s="50">
        <f t="shared" si="17"/>
        <v>0</v>
      </c>
      <c r="M61" s="50">
        <f t="shared" si="17"/>
        <v>0</v>
      </c>
      <c r="N61" s="50">
        <f t="shared" si="17"/>
        <v>0</v>
      </c>
      <c r="O61" s="50">
        <f t="shared" si="17"/>
        <v>0</v>
      </c>
    </row>
    <row r="62" spans="1:15" x14ac:dyDescent="0.2">
      <c r="A62" s="30" t="s">
        <v>63</v>
      </c>
      <c r="B62" s="45">
        <v>131376</v>
      </c>
      <c r="C62" s="45">
        <v>140089</v>
      </c>
      <c r="D62" s="45">
        <v>112258</v>
      </c>
      <c r="E62" s="45">
        <v>106606</v>
      </c>
      <c r="F62" s="45">
        <v>87920</v>
      </c>
      <c r="G62" s="49">
        <f t="shared" si="16"/>
        <v>-6.2196175288566552E-2</v>
      </c>
      <c r="H62" s="49">
        <f t="shared" si="16"/>
        <v>0.24791997006894831</v>
      </c>
      <c r="I62" s="49">
        <f t="shared" si="16"/>
        <v>5.3017653790593401E-2</v>
      </c>
      <c r="J62" s="49">
        <f t="shared" si="16"/>
        <v>0.21253412192902638</v>
      </c>
      <c r="K62" s="50">
        <f t="shared" si="17"/>
        <v>0.60924044351902951</v>
      </c>
      <c r="L62" s="50">
        <f t="shared" si="17"/>
        <v>0.59940097982585627</v>
      </c>
      <c r="M62" s="50">
        <f t="shared" si="17"/>
        <v>0.61411964222216142</v>
      </c>
      <c r="N62" s="50">
        <f t="shared" si="17"/>
        <v>0.62375519279152769</v>
      </c>
      <c r="O62" s="50">
        <f t="shared" si="17"/>
        <v>0.56369814707956656</v>
      </c>
    </row>
    <row r="63" spans="1:15" x14ac:dyDescent="0.2">
      <c r="A63" s="72" t="s">
        <v>64</v>
      </c>
      <c r="B63" s="67">
        <f>+B55-B62</f>
        <v>84263</v>
      </c>
      <c r="C63" s="67">
        <f>+C55-C62</f>
        <v>93626</v>
      </c>
      <c r="D63" s="67">
        <f>+D55-D62</f>
        <v>70537</v>
      </c>
      <c r="E63" s="67">
        <f>+E55-E62</f>
        <v>64304</v>
      </c>
      <c r="F63" s="67">
        <f>+F55-F62</f>
        <v>68050</v>
      </c>
      <c r="G63" s="68">
        <f t="shared" si="16"/>
        <v>-0.10000427231751864</v>
      </c>
      <c r="H63" s="68">
        <f t="shared" si="16"/>
        <v>0.32733175496547912</v>
      </c>
      <c r="I63" s="68">
        <f t="shared" si="16"/>
        <v>9.6930206519034584E-2</v>
      </c>
      <c r="J63" s="68">
        <f t="shared" si="16"/>
        <v>-5.5047759000734754E-2</v>
      </c>
      <c r="K63" s="66">
        <f t="shared" si="17"/>
        <v>0.39075955648097049</v>
      </c>
      <c r="L63" s="66">
        <f t="shared" si="17"/>
        <v>0.40059902017414373</v>
      </c>
      <c r="M63" s="66">
        <f t="shared" si="17"/>
        <v>0.38588035777783858</v>
      </c>
      <c r="N63" s="66">
        <f t="shared" si="17"/>
        <v>0.37624480720847231</v>
      </c>
      <c r="O63" s="66">
        <f t="shared" si="17"/>
        <v>0.43630185292043344</v>
      </c>
    </row>
    <row r="64" spans="1:15" x14ac:dyDescent="0.2">
      <c r="A64" s="37"/>
      <c r="B64" s="9"/>
      <c r="C64" s="9"/>
      <c r="D64" s="9"/>
      <c r="E64" s="9"/>
      <c r="F64" s="9"/>
      <c r="G64" s="13"/>
      <c r="H64" s="13"/>
      <c r="I64" s="13"/>
      <c r="J64" s="13"/>
      <c r="K64" s="13"/>
      <c r="L64" s="13"/>
      <c r="M64" s="13"/>
      <c r="N64" s="17"/>
      <c r="O64" s="17"/>
    </row>
    <row r="65" spans="1:15" x14ac:dyDescent="0.2">
      <c r="A65" s="35" t="s">
        <v>65</v>
      </c>
      <c r="B65" s="9"/>
      <c r="C65" s="9"/>
      <c r="D65" s="9"/>
      <c r="E65" s="9"/>
      <c r="F65" s="9"/>
      <c r="G65" s="13"/>
      <c r="H65" s="13"/>
      <c r="I65" s="13"/>
      <c r="J65" s="13"/>
      <c r="K65" s="13"/>
      <c r="L65" s="13"/>
      <c r="M65" s="13"/>
      <c r="N65" s="17"/>
      <c r="O65" s="17"/>
    </row>
    <row r="66" spans="1:15" x14ac:dyDescent="0.2">
      <c r="A66" s="35" t="s">
        <v>66</v>
      </c>
      <c r="B66" s="45">
        <v>14194</v>
      </c>
      <c r="C66" s="45">
        <v>14329</v>
      </c>
      <c r="D66" s="45">
        <v>11993</v>
      </c>
      <c r="E66" s="45">
        <v>10830</v>
      </c>
      <c r="F66" s="45">
        <v>13420</v>
      </c>
      <c r="G66" s="49">
        <f t="shared" ref="G66:J73" si="18">+(B66-C66)/C66</f>
        <v>-9.421452997417824E-3</v>
      </c>
      <c r="H66" s="49">
        <f t="shared" si="18"/>
        <v>0.19478028850162596</v>
      </c>
      <c r="I66" s="49">
        <f t="shared" si="18"/>
        <v>0.10738688827331487</v>
      </c>
      <c r="J66" s="49">
        <f t="shared" si="18"/>
        <v>-0.19299552906110284</v>
      </c>
      <c r="K66" s="50">
        <f t="shared" ref="K66:O73" si="19">+B66/B$51</f>
        <v>6.5822972653369755E-2</v>
      </c>
      <c r="L66" s="50">
        <f t="shared" si="19"/>
        <v>6.1309714823609952E-2</v>
      </c>
      <c r="M66" s="50">
        <f t="shared" si="19"/>
        <v>6.5609015563883044E-2</v>
      </c>
      <c r="N66" s="50">
        <f t="shared" si="19"/>
        <v>6.3366684219764782E-2</v>
      </c>
      <c r="O66" s="50">
        <f t="shared" si="19"/>
        <v>8.6042187600179523E-2</v>
      </c>
    </row>
    <row r="67" spans="1:15" x14ac:dyDescent="0.2">
      <c r="A67" s="35" t="s">
        <v>67</v>
      </c>
      <c r="B67" s="45">
        <v>10045</v>
      </c>
      <c r="C67" s="45">
        <v>8067</v>
      </c>
      <c r="D67" s="45">
        <v>6041</v>
      </c>
      <c r="E67" s="45">
        <v>4475</v>
      </c>
      <c r="F67" s="45">
        <v>3380</v>
      </c>
      <c r="G67" s="49">
        <f t="shared" si="18"/>
        <v>0.24519647948431883</v>
      </c>
      <c r="H67" s="49">
        <f t="shared" si="18"/>
        <v>0.33537493792418471</v>
      </c>
      <c r="I67" s="49">
        <f t="shared" si="18"/>
        <v>0.34994413407821229</v>
      </c>
      <c r="J67" s="49">
        <f t="shared" si="18"/>
        <v>0.32396449704142011</v>
      </c>
      <c r="K67" s="50">
        <f t="shared" si="19"/>
        <v>4.6582482760539605E-2</v>
      </c>
      <c r="L67" s="50">
        <f t="shared" si="19"/>
        <v>3.4516398177267184E-2</v>
      </c>
      <c r="M67" s="50">
        <f t="shared" si="19"/>
        <v>3.3047949889220163E-2</v>
      </c>
      <c r="N67" s="50">
        <f t="shared" si="19"/>
        <v>2.6183371365045931E-2</v>
      </c>
      <c r="O67" s="50">
        <f t="shared" si="19"/>
        <v>2.1670834134769508E-2</v>
      </c>
    </row>
    <row r="68" spans="1:15" x14ac:dyDescent="0.2">
      <c r="A68" s="72" t="s">
        <v>68</v>
      </c>
      <c r="B68" s="73">
        <f>SUM(B66:B67)</f>
        <v>24239</v>
      </c>
      <c r="C68" s="73">
        <f>SUM(C66:C67)</f>
        <v>22396</v>
      </c>
      <c r="D68" s="73">
        <f>SUM(D66:D67)</f>
        <v>18034</v>
      </c>
      <c r="E68" s="73">
        <f>SUM(E66:E67)</f>
        <v>15305</v>
      </c>
      <c r="F68" s="73">
        <f>SUM(F66:F67)</f>
        <v>16800</v>
      </c>
      <c r="G68" s="68">
        <f t="shared" si="18"/>
        <v>8.2291480621539556E-2</v>
      </c>
      <c r="H68" s="68">
        <f t="shared" si="18"/>
        <v>0.24187645558389709</v>
      </c>
      <c r="I68" s="68">
        <f t="shared" si="18"/>
        <v>0.17830774256778831</v>
      </c>
      <c r="J68" s="68">
        <f t="shared" si="18"/>
        <v>-8.8988095238095241E-2</v>
      </c>
      <c r="K68" s="66">
        <f t="shared" si="19"/>
        <v>0.11240545541390935</v>
      </c>
      <c r="L68" s="66">
        <f t="shared" si="19"/>
        <v>9.5826113000877136E-2</v>
      </c>
      <c r="M68" s="66">
        <f t="shared" si="19"/>
        <v>9.8656965453103207E-2</v>
      </c>
      <c r="N68" s="66">
        <f t="shared" si="19"/>
        <v>8.9550055584810717E-2</v>
      </c>
      <c r="O68" s="66">
        <f t="shared" si="19"/>
        <v>0.10771302173494902</v>
      </c>
    </row>
    <row r="69" spans="1:15" x14ac:dyDescent="0.2">
      <c r="A69" s="32" t="s">
        <v>69</v>
      </c>
      <c r="B69" s="46">
        <f>+B63-B68</f>
        <v>60024</v>
      </c>
      <c r="C69" s="46">
        <f>+C63-C68</f>
        <v>71230</v>
      </c>
      <c r="D69" s="46">
        <f>+D63-D68</f>
        <v>52503</v>
      </c>
      <c r="E69" s="46">
        <f>+E63-E68</f>
        <v>48999</v>
      </c>
      <c r="F69" s="46">
        <f>+F63-F68</f>
        <v>51250</v>
      </c>
      <c r="G69" s="49">
        <f t="shared" si="18"/>
        <v>-0.15732135336234732</v>
      </c>
      <c r="H69" s="49">
        <f t="shared" si="18"/>
        <v>0.35668437994019392</v>
      </c>
      <c r="I69" s="49">
        <f t="shared" si="18"/>
        <v>7.1511663503336806E-2</v>
      </c>
      <c r="J69" s="49">
        <f t="shared" si="18"/>
        <v>-4.3921951219512194E-2</v>
      </c>
      <c r="K69" s="49">
        <f t="shared" si="19"/>
        <v>0.27835410106706115</v>
      </c>
      <c r="L69" s="49">
        <f t="shared" si="19"/>
        <v>0.30477290717326661</v>
      </c>
      <c r="M69" s="49">
        <f t="shared" si="19"/>
        <v>0.28722339232473537</v>
      </c>
      <c r="N69" s="52">
        <f t="shared" si="19"/>
        <v>0.28669475162366159</v>
      </c>
      <c r="O69" s="52">
        <f t="shared" si="19"/>
        <v>0.32858883118548438</v>
      </c>
    </row>
    <row r="70" spans="1:15" x14ac:dyDescent="0.2">
      <c r="A70" s="36" t="s">
        <v>70</v>
      </c>
      <c r="B70" s="54">
        <v>-1195</v>
      </c>
      <c r="C70" s="54">
        <v>-903</v>
      </c>
      <c r="D70" s="54">
        <v>-311</v>
      </c>
      <c r="E70" s="54">
        <v>-24</v>
      </c>
      <c r="F70" s="54">
        <v>696</v>
      </c>
      <c r="G70" s="49">
        <f t="shared" si="18"/>
        <v>0.32336655592469549</v>
      </c>
      <c r="H70" s="49">
        <f t="shared" si="18"/>
        <v>1.9035369774919615</v>
      </c>
      <c r="I70" s="49">
        <f t="shared" si="18"/>
        <v>11.958333333333334</v>
      </c>
      <c r="J70" s="49">
        <f t="shared" si="18"/>
        <v>-1.0344827586206897</v>
      </c>
      <c r="K70" s="55">
        <f t="shared" si="19"/>
        <v>-5.5416691785808688E-3</v>
      </c>
      <c r="L70" s="55">
        <f t="shared" si="19"/>
        <v>-3.8636801232270071E-3</v>
      </c>
      <c r="M70" s="55">
        <f t="shared" si="19"/>
        <v>-1.7013594463743539E-3</v>
      </c>
      <c r="N70" s="55">
        <f t="shared" si="19"/>
        <v>-1.40424784974548E-4</v>
      </c>
      <c r="O70" s="55">
        <f t="shared" si="19"/>
        <v>4.462396614733603E-3</v>
      </c>
    </row>
    <row r="71" spans="1:15" x14ac:dyDescent="0.2">
      <c r="A71" s="30" t="s">
        <v>71</v>
      </c>
      <c r="B71" s="54">
        <v>61372</v>
      </c>
      <c r="C71" s="54">
        <v>72515</v>
      </c>
      <c r="D71" s="54">
        <v>53483</v>
      </c>
      <c r="E71" s="54">
        <v>50155</v>
      </c>
      <c r="F71" s="54">
        <v>55760</v>
      </c>
      <c r="G71" s="55">
        <f t="shared" si="18"/>
        <v>-0.15366475901537613</v>
      </c>
      <c r="H71" s="55">
        <f t="shared" si="18"/>
        <v>0.35585139203111271</v>
      </c>
      <c r="I71" s="55">
        <f t="shared" si="18"/>
        <v>6.6354301664838994E-2</v>
      </c>
      <c r="J71" s="55">
        <f t="shared" si="18"/>
        <v>-0.10052008608321378</v>
      </c>
      <c r="K71" s="55">
        <f t="shared" si="19"/>
        <v>0.28460528939570301</v>
      </c>
      <c r="L71" s="55">
        <f t="shared" si="19"/>
        <v>0.31027105662880006</v>
      </c>
      <c r="M71" s="55">
        <f t="shared" si="19"/>
        <v>0.29258458929401787</v>
      </c>
      <c r="N71" s="52">
        <f t="shared" si="19"/>
        <v>0.29345854543326899</v>
      </c>
      <c r="O71" s="52">
        <f t="shared" si="19"/>
        <v>0.357504648329807</v>
      </c>
    </row>
    <row r="72" spans="1:15" x14ac:dyDescent="0.2">
      <c r="A72" s="32" t="s">
        <v>72</v>
      </c>
      <c r="B72" s="46">
        <v>15685</v>
      </c>
      <c r="C72" s="46">
        <v>19121</v>
      </c>
      <c r="D72" s="46">
        <v>13973</v>
      </c>
      <c r="E72" s="46">
        <v>13118</v>
      </c>
      <c r="F72" s="46">
        <v>14030</v>
      </c>
      <c r="G72" s="49">
        <f t="shared" si="18"/>
        <v>-0.17969771455467809</v>
      </c>
      <c r="H72" s="49">
        <f t="shared" si="18"/>
        <v>0.36842481929435339</v>
      </c>
      <c r="I72" s="49">
        <f t="shared" si="18"/>
        <v>6.5177618539411494E-2</v>
      </c>
      <c r="J72" s="49">
        <f t="shared" si="18"/>
        <v>-6.5003563791874552E-2</v>
      </c>
      <c r="K72" s="49">
        <f t="shared" si="19"/>
        <v>7.2737306331415008E-2</v>
      </c>
      <c r="L72" s="49">
        <f t="shared" si="19"/>
        <v>8.1813319641443644E-2</v>
      </c>
      <c r="M72" s="49">
        <f t="shared" si="19"/>
        <v>7.6440821685494681E-2</v>
      </c>
      <c r="N72" s="52">
        <f t="shared" si="19"/>
        <v>7.6753847054005037E-2</v>
      </c>
      <c r="O72" s="52">
        <f t="shared" si="19"/>
        <v>8.9953196127460402E-2</v>
      </c>
    </row>
    <row r="73" spans="1:15" ht="17" thickBot="1" x14ac:dyDescent="0.25">
      <c r="A73" s="38" t="s">
        <v>73</v>
      </c>
      <c r="B73" s="56">
        <f>+B71-B72</f>
        <v>45687</v>
      </c>
      <c r="C73" s="56">
        <f>+C71-C72</f>
        <v>53394</v>
      </c>
      <c r="D73" s="56">
        <f>+D71-D72</f>
        <v>39510</v>
      </c>
      <c r="E73" s="56">
        <f>+E71-E72</f>
        <v>37037</v>
      </c>
      <c r="F73" s="56">
        <f>+F71-F72</f>
        <v>41730</v>
      </c>
      <c r="G73" s="49">
        <f t="shared" si="18"/>
        <v>-0.14434206090571974</v>
      </c>
      <c r="H73" s="49">
        <f t="shared" si="18"/>
        <v>0.35140470766894455</v>
      </c>
      <c r="I73" s="49">
        <f t="shared" si="18"/>
        <v>6.677106677106677E-2</v>
      </c>
      <c r="J73" s="49">
        <f t="shared" si="18"/>
        <v>-0.11246105919003116</v>
      </c>
      <c r="K73" s="49">
        <f t="shared" si="19"/>
        <v>0.211867983064288</v>
      </c>
      <c r="L73" s="49">
        <f t="shared" si="19"/>
        <v>0.22845773698735639</v>
      </c>
      <c r="M73" s="49">
        <f t="shared" si="19"/>
        <v>0.21614376760852322</v>
      </c>
      <c r="N73" s="52">
        <f t="shared" si="19"/>
        <v>0.21670469837926393</v>
      </c>
      <c r="O73" s="52">
        <f t="shared" si="19"/>
        <v>0.26755145220234661</v>
      </c>
    </row>
    <row r="74" spans="1:15" ht="17" thickTop="1" x14ac:dyDescent="0.2">
      <c r="A74" s="32"/>
      <c r="B74" s="8"/>
      <c r="C74" s="8"/>
      <c r="D74" s="8"/>
      <c r="E74" s="8"/>
      <c r="F74" s="8"/>
      <c r="G74" s="13"/>
      <c r="H74" s="13"/>
      <c r="I74" s="13"/>
      <c r="J74" s="13"/>
      <c r="K74" s="8"/>
      <c r="L74" s="8"/>
      <c r="M74" s="8"/>
      <c r="N74" s="18"/>
      <c r="O74" s="19"/>
    </row>
    <row r="75" spans="1:15" x14ac:dyDescent="0.2">
      <c r="A75" s="29"/>
    </row>
    <row r="76" spans="1:15" x14ac:dyDescent="0.2">
      <c r="A76" s="39" t="s">
        <v>74</v>
      </c>
      <c r="N76" s="20"/>
      <c r="O76" s="20"/>
    </row>
    <row r="77" spans="1:15" x14ac:dyDescent="0.2">
      <c r="A77" s="29"/>
      <c r="N77" s="20"/>
      <c r="O77" s="20"/>
    </row>
    <row r="78" spans="1:15" x14ac:dyDescent="0.2">
      <c r="A78" s="39" t="s">
        <v>75</v>
      </c>
      <c r="N78" s="20"/>
      <c r="O78" s="20"/>
    </row>
    <row r="79" spans="1:15" x14ac:dyDescent="0.2">
      <c r="A79" s="40" t="s">
        <v>76</v>
      </c>
      <c r="B79" s="57">
        <f>B11-B37</f>
        <v>-24289</v>
      </c>
      <c r="C79" s="57">
        <f>C11-C37</f>
        <v>-10940</v>
      </c>
      <c r="D79" s="57">
        <f>D11-D37</f>
        <v>131</v>
      </c>
      <c r="E79" s="57">
        <f>E11-E37</f>
        <v>42900</v>
      </c>
      <c r="F79" s="57">
        <f>F11-F37</f>
        <v>65670</v>
      </c>
      <c r="N79" s="20"/>
      <c r="O79" s="20"/>
    </row>
    <row r="80" spans="1:15" x14ac:dyDescent="0.2">
      <c r="A80" s="40" t="s">
        <v>77</v>
      </c>
      <c r="B80" s="58">
        <f>B11/B37</f>
        <v>0.70357578716133762</v>
      </c>
      <c r="C80" s="58">
        <f>C11/C37</f>
        <v>0.87011753531995728</v>
      </c>
      <c r="D80" s="58">
        <f>D11/D37</f>
        <v>1.0019702210858776</v>
      </c>
      <c r="E80" s="58">
        <f>E11/E37</f>
        <v>1.9267660401814646</v>
      </c>
      <c r="F80" s="58">
        <f>F11/F37</f>
        <v>2.5939320388349514</v>
      </c>
      <c r="N80" s="20"/>
      <c r="O80" s="20"/>
    </row>
    <row r="81" spans="1:15" x14ac:dyDescent="0.2">
      <c r="A81" s="40" t="s">
        <v>78</v>
      </c>
      <c r="B81" s="58">
        <f>(B7+B6+B5+B9)/B37</f>
        <v>0.58359775445447892</v>
      </c>
      <c r="C81" s="58">
        <f>(C7+C6+C5+C9)/C37</f>
        <v>0.72646325537219514</v>
      </c>
      <c r="D81" s="58">
        <f>(D7+D6+D5+D9)/D37</f>
        <v>0.78643405023311774</v>
      </c>
      <c r="E81" s="58">
        <f>(E7+E6+E5+E9)/E37</f>
        <v>1.5500108014689997</v>
      </c>
      <c r="F81" s="58">
        <f>(F7+F6+F5+F9)/F37</f>
        <v>2.3412621359223302</v>
      </c>
      <c r="N81" s="20"/>
      <c r="O81" s="20"/>
    </row>
    <row r="82" spans="1:15" x14ac:dyDescent="0.2">
      <c r="A82" s="29"/>
      <c r="N82" s="20"/>
      <c r="O82" s="20"/>
    </row>
    <row r="83" spans="1:15" x14ac:dyDescent="0.2">
      <c r="A83" s="39" t="s">
        <v>79</v>
      </c>
      <c r="N83" s="20"/>
      <c r="O83" s="20"/>
    </row>
    <row r="84" spans="1:15" x14ac:dyDescent="0.2">
      <c r="A84" s="40" t="s">
        <v>80</v>
      </c>
      <c r="B84" s="59">
        <f>B55/((C8+B8)/2)</f>
        <v>169.06232849862798</v>
      </c>
      <c r="C84" s="59">
        <f>C55/((D8+C8)/2)</f>
        <v>237.1537290715373</v>
      </c>
      <c r="D84" s="59">
        <f>D55/((E8+D8)/2)</f>
        <v>142.75283092541974</v>
      </c>
      <c r="E84" s="59">
        <f>E55/((F8+E8)/2)</f>
        <v>76.299107142857139</v>
      </c>
      <c r="F84" s="21"/>
      <c r="N84" s="20"/>
      <c r="O84" s="20"/>
    </row>
    <row r="85" spans="1:15" x14ac:dyDescent="0.2">
      <c r="A85" s="40" t="s">
        <v>81</v>
      </c>
      <c r="B85" s="59">
        <f>365/B84</f>
        <v>2.1589670699641532</v>
      </c>
      <c r="C85" s="59">
        <f>365/C84</f>
        <v>1.5390860663628778</v>
      </c>
      <c r="D85" s="59">
        <f>365/D84</f>
        <v>2.5568669821384615</v>
      </c>
      <c r="E85" s="59">
        <f>365/E84</f>
        <v>4.7838043414662694</v>
      </c>
      <c r="F85" s="21"/>
      <c r="N85" s="20"/>
      <c r="O85" s="20"/>
    </row>
    <row r="86" spans="1:15" x14ac:dyDescent="0.2">
      <c r="A86" s="40" t="s">
        <v>82</v>
      </c>
      <c r="B86" s="59">
        <f>B62/((B8+C8)/2)</f>
        <v>102.99960799686397</v>
      </c>
      <c r="C86" s="59">
        <f>365/C85</f>
        <v>237.1537290715373</v>
      </c>
      <c r="D86" s="59">
        <f>D62/((D8+E8)/2)</f>
        <v>87.667317454119484</v>
      </c>
      <c r="E86" s="59">
        <f>E62/((E8+F8)/2)</f>
        <v>47.591964285714283</v>
      </c>
      <c r="F86" s="21"/>
      <c r="N86" s="20"/>
      <c r="O86" s="20"/>
    </row>
    <row r="87" spans="1:15" x14ac:dyDescent="0.2">
      <c r="A87" s="40" t="s">
        <v>83</v>
      </c>
      <c r="B87" s="60">
        <f>365/B86</f>
        <v>3.5437028072098404</v>
      </c>
      <c r="C87" s="60">
        <f>365/C86</f>
        <v>1.5390860663628778</v>
      </c>
      <c r="D87" s="60">
        <f>365/D86</f>
        <v>4.1634671916478112</v>
      </c>
      <c r="E87" s="60">
        <f>365/E86</f>
        <v>7.6693619496088408</v>
      </c>
      <c r="F87" s="22"/>
      <c r="N87" s="20"/>
      <c r="O87" s="20"/>
    </row>
    <row r="88" spans="1:15" x14ac:dyDescent="0.2">
      <c r="A88" s="29"/>
      <c r="N88" s="20"/>
      <c r="O88" s="20"/>
    </row>
    <row r="89" spans="1:15" x14ac:dyDescent="0.2">
      <c r="A89" s="39" t="s">
        <v>84</v>
      </c>
      <c r="N89" s="20"/>
      <c r="O89" s="20"/>
    </row>
    <row r="90" spans="1:15" x14ac:dyDescent="0.2">
      <c r="A90" s="40" t="s">
        <v>85</v>
      </c>
      <c r="B90" s="61">
        <f>B63/B55</f>
        <v>0.39075955648097049</v>
      </c>
      <c r="C90" s="61">
        <f>C63/C55</f>
        <v>0.40059902017414373</v>
      </c>
      <c r="D90" s="61">
        <f>D63/D55</f>
        <v>0.38588035777783858</v>
      </c>
      <c r="E90" s="61">
        <f>E63/E55</f>
        <v>0.37624480720847231</v>
      </c>
      <c r="F90" s="61">
        <f>F63/F55</f>
        <v>0.43630185292043344</v>
      </c>
      <c r="N90" s="20"/>
      <c r="O90" s="20"/>
    </row>
    <row r="91" spans="1:15" x14ac:dyDescent="0.2">
      <c r="A91" s="40" t="s">
        <v>86</v>
      </c>
      <c r="B91" s="61">
        <f>B69/B55</f>
        <v>0.27835410106706115</v>
      </c>
      <c r="C91" s="61">
        <f>C69/C55</f>
        <v>0.30477290717326661</v>
      </c>
      <c r="D91" s="61">
        <f>D69/D55</f>
        <v>0.28722339232473537</v>
      </c>
      <c r="E91" s="61">
        <f>E69/E55</f>
        <v>0.28669475162366159</v>
      </c>
      <c r="F91" s="61">
        <f>F69/F55</f>
        <v>0.32858883118548438</v>
      </c>
      <c r="N91" s="20"/>
      <c r="O91" s="20"/>
    </row>
    <row r="92" spans="1:15" x14ac:dyDescent="0.2">
      <c r="A92" s="40" t="s">
        <v>87</v>
      </c>
      <c r="B92" s="61">
        <f>B73/B55</f>
        <v>0.211867983064288</v>
      </c>
      <c r="C92" s="61">
        <f>C73/C55</f>
        <v>0.22845773698735639</v>
      </c>
      <c r="D92" s="61">
        <f>D73/D55</f>
        <v>0.21614376760852322</v>
      </c>
      <c r="E92" s="61">
        <f>E73/E55</f>
        <v>0.21670469837926393</v>
      </c>
      <c r="F92" s="61">
        <f>F73/F55</f>
        <v>0.26755145220234661</v>
      </c>
      <c r="N92" s="20"/>
      <c r="O92" s="20"/>
    </row>
    <row r="93" spans="1:15" x14ac:dyDescent="0.2">
      <c r="A93" s="40" t="s">
        <v>88</v>
      </c>
      <c r="B93" s="61"/>
      <c r="C93" s="42">
        <f>C73/((B28+C28)/2)</f>
        <v>0.1744417400395315</v>
      </c>
      <c r="D93" s="42">
        <f>D73/((C28+D28)/2)</f>
        <v>0.15128656762138154</v>
      </c>
      <c r="E93" s="42">
        <f>E73/((D28+E28)/2)</f>
        <v>0.16879500501321668</v>
      </c>
      <c r="F93" s="42">
        <f>F73/((E28+F28)/2)</f>
        <v>0.21787709497206703</v>
      </c>
      <c r="N93" s="20"/>
      <c r="O93" s="20"/>
    </row>
    <row r="94" spans="1:15" x14ac:dyDescent="0.2">
      <c r="A94" s="40" t="s">
        <v>89</v>
      </c>
      <c r="B94" s="61">
        <f>B63/B62</f>
        <v>0.6413880769699184</v>
      </c>
      <c r="C94" s="61">
        <f>C63/C62</f>
        <v>0.66833227448265031</v>
      </c>
      <c r="D94" s="61">
        <f>D63/D62</f>
        <v>0.62834720019954038</v>
      </c>
      <c r="E94" s="61">
        <f>E63/E62</f>
        <v>0.6031930660563195</v>
      </c>
      <c r="F94" s="61">
        <f>F63/F62</f>
        <v>0.7739990900818926</v>
      </c>
      <c r="N94" s="20"/>
      <c r="O94" s="20"/>
    </row>
    <row r="95" spans="1:15" x14ac:dyDescent="0.2">
      <c r="A95" s="40" t="s">
        <v>90</v>
      </c>
      <c r="B95" s="61">
        <f>B73/B47</f>
        <v>0.35623391812865496</v>
      </c>
      <c r="C95" s="61">
        <f>C73/C47</f>
        <v>0.44733579088471848</v>
      </c>
      <c r="D95" s="61">
        <f>D73/D47</f>
        <v>0.35419094576423127</v>
      </c>
      <c r="E95" s="61">
        <f>E73/E47</f>
        <v>0.29977337110481589</v>
      </c>
      <c r="F95" s="61">
        <f>F73/F47</f>
        <v>0.35301581930462733</v>
      </c>
      <c r="N95" s="20"/>
      <c r="O95" s="20"/>
    </row>
    <row r="96" spans="1:15" x14ac:dyDescent="0.2">
      <c r="A96" s="40" t="s">
        <v>91</v>
      </c>
      <c r="B96" s="60"/>
      <c r="C96" s="59">
        <f>C51/((B28+C28)/2)</f>
        <v>0.76356240913471751</v>
      </c>
      <c r="D96" s="59">
        <f>D51/((C28+D28)/2)</f>
        <v>0.69993490580487061</v>
      </c>
      <c r="E96" s="59">
        <f>E51/((D28+E28)/2)</f>
        <v>0.77891714520098443</v>
      </c>
      <c r="F96" s="59">
        <f>F51/((E28+F28)/2)</f>
        <v>0.81433717955411689</v>
      </c>
      <c r="N96" s="20"/>
      <c r="O96" s="20"/>
    </row>
    <row r="97" spans="1:15" x14ac:dyDescent="0.2">
      <c r="A97" s="29"/>
      <c r="N97" s="20"/>
      <c r="O97" s="20"/>
    </row>
    <row r="98" spans="1:15" x14ac:dyDescent="0.2">
      <c r="A98" s="39" t="s">
        <v>92</v>
      </c>
      <c r="N98" s="20"/>
      <c r="O98" s="20"/>
    </row>
    <row r="99" spans="1:15" x14ac:dyDescent="0.2">
      <c r="A99" s="40" t="s">
        <v>93</v>
      </c>
      <c r="N99" s="20"/>
      <c r="O99" s="20"/>
    </row>
    <row r="100" spans="1:15" x14ac:dyDescent="0.2">
      <c r="A100" s="40" t="s">
        <v>94</v>
      </c>
      <c r="B100" s="23"/>
      <c r="N100" s="20"/>
      <c r="O100" s="20"/>
    </row>
    <row r="101" spans="1:15" x14ac:dyDescent="0.2">
      <c r="A101" s="40" t="s">
        <v>95</v>
      </c>
      <c r="B101" s="24"/>
      <c r="N101" s="20"/>
      <c r="O101" s="20"/>
    </row>
    <row r="102" spans="1:15" x14ac:dyDescent="0.2">
      <c r="A102" s="29"/>
      <c r="N102" s="20"/>
      <c r="O102" s="20"/>
    </row>
    <row r="103" spans="1:15" x14ac:dyDescent="0.2">
      <c r="A103" s="39" t="s">
        <v>96</v>
      </c>
      <c r="N103" s="20"/>
      <c r="O103" s="20"/>
    </row>
    <row r="104" spans="1:15" x14ac:dyDescent="0.2">
      <c r="A104" s="40" t="s">
        <v>97</v>
      </c>
      <c r="B104" s="58">
        <f>B37/B47</f>
        <v>0.63890838206627676</v>
      </c>
      <c r="C104" s="58">
        <f>C37/C47</f>
        <v>0.70568029490616624</v>
      </c>
      <c r="D104" s="58">
        <f>D37/D47</f>
        <v>0.59605558045719409</v>
      </c>
      <c r="E104" s="58">
        <f>E37/E47</f>
        <v>0.37466612707405911</v>
      </c>
      <c r="F104" s="58">
        <f>F37/F47</f>
        <v>0.34853227307334406</v>
      </c>
      <c r="N104" s="20"/>
      <c r="O104" s="20"/>
    </row>
    <row r="105" spans="1:15" x14ac:dyDescent="0.2">
      <c r="A105" s="40" t="s">
        <v>98</v>
      </c>
      <c r="B105" s="58">
        <f>B42/B47</f>
        <v>1.5083040935672514</v>
      </c>
      <c r="C105" s="58">
        <f>C42/C47</f>
        <v>1.4336461126005362</v>
      </c>
      <c r="D105" s="58">
        <f>D42/D47</f>
        <v>1.0783505154639175</v>
      </c>
      <c r="E105" s="58">
        <f>E42/E47</f>
        <v>0.67543504653986242</v>
      </c>
      <c r="F105" s="58">
        <f>F42/F47</f>
        <v>0.48938330090516879</v>
      </c>
      <c r="N105" s="20"/>
      <c r="O105" s="20"/>
    </row>
  </sheetData>
  <pageMargins left="0.7" right="0.7" top="0.75" bottom="0.75" header="0.3" footer="0.3"/>
  <pageSetup orientation="portrait" horizontalDpi="0" verticalDpi="0"/>
  <ignoredErrors>
    <ignoredError sqref="B86 D86:E8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2017-11-13T05:51:03Z</dcterms:created>
  <dcterms:modified xsi:type="dcterms:W3CDTF">2017-11-13T06:11:23Z</dcterms:modified>
</cp:coreProperties>
</file>